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20" windowHeight="5025" tabRatio="889" activeTab="6"/>
  </bookViews>
  <sheets>
    <sheet name="Exam Bits 2008" sheetId="1" r:id="rId1"/>
    <sheet name="Exam Bits 2007" sheetId="2" r:id="rId2"/>
    <sheet name="data" sheetId="3" r:id="rId3"/>
    <sheet name="Notes &amp; Typos" sheetId="4" r:id="rId4"/>
    <sheet name="standard (1)" sheetId="5" r:id="rId5"/>
    <sheet name="standard(2)" sheetId="6" r:id="rId6"/>
    <sheet name="standard(3)" sheetId="7" r:id="rId7"/>
    <sheet name="1000 C" sheetId="8" r:id="rId8"/>
    <sheet name="regions 01" sheetId="9" r:id="rId9"/>
    <sheet name="regions 02" sheetId="10" r:id="rId10"/>
    <sheet name="blank" sheetId="11" r:id="rId11"/>
    <sheet name="orbitals" sheetId="12" r:id="rId12"/>
    <sheet name="hyper-expanded" sheetId="13" r:id="rId13"/>
    <sheet name="expanded" sheetId="14" r:id="rId14"/>
    <sheet name="compressed" sheetId="15" r:id="rId15"/>
    <sheet name="short-form" sheetId="16" r:id="rId16"/>
    <sheet name="short-form (blank)" sheetId="17" r:id="rId17"/>
    <sheet name="electronegativities (with key)" sheetId="18" r:id="rId18"/>
    <sheet name="electronegativities (no key)" sheetId="19" r:id="rId19"/>
    <sheet name="families" sheetId="20" r:id="rId20"/>
    <sheet name="biology" sheetId="21" r:id="rId21"/>
    <sheet name="exam bits 0" sheetId="22" r:id="rId22"/>
    <sheet name="exam bits 1" sheetId="23" r:id="rId23"/>
    <sheet name="exam bits 2" sheetId="24" r:id="rId24"/>
    <sheet name="with superheavy" sheetId="25" r:id="rId25"/>
    <sheet name="chapter 7" sheetId="26" r:id="rId26"/>
    <sheet name="Chapter 12" sheetId="27" r:id="rId27"/>
  </sheets>
  <externalReferences>
    <externalReference r:id="rId30"/>
  </externalReferences>
  <definedNames>
    <definedName name="__123Graph_A" hidden="1">'data'!$D$3:$D$108</definedName>
    <definedName name="__123Graph_ACHART1" hidden="1">'data'!$K$3:$K$108</definedName>
    <definedName name="__123Graph_B" hidden="1">'data'!$E$3:$E$108</definedName>
    <definedName name="__123Graph_X" hidden="1">'data'!$C$3:$C$108</definedName>
    <definedName name="__123Graph_XCHART1" hidden="1">'data'!$B$3:$B$108</definedName>
    <definedName name="_2nd_most_stable_oxidation_state" localSheetId="2">'data'!$W$1:$W$112</definedName>
    <definedName name="_2nd_most_stable_oxidation_state">#REF!</definedName>
    <definedName name="_3rd_most_stable_oxidation_state" localSheetId="2">'data'!$X$1:$X$112</definedName>
    <definedName name="_3rd_most_stable_oxidation_state">#REF!</definedName>
    <definedName name="_4th_most_stable_oxidation_state" localSheetId="2">'data'!$Y$1:$Y$112</definedName>
    <definedName name="_4th_most_stable_oxidation_state">#REF!</definedName>
    <definedName name="_Regression_Int" localSheetId="2" hidden="1">1</definedName>
    <definedName name="_xlnm._FilterDatabase" localSheetId="2" hidden="1">'data'!$A$1:$AD$112</definedName>
    <definedName name="At._Radius" localSheetId="2">'data'!$J$1:$J$112</definedName>
    <definedName name="At._Radius">#REF!</definedName>
    <definedName name="at._wt." localSheetId="2">'data'!$G$1:$G$112</definedName>
    <definedName name="at._wt.">#REF!</definedName>
    <definedName name="Atomic_number" localSheetId="2">'data'!$B$1:$B$112</definedName>
    <definedName name="Atomic_number">#REF!</definedName>
    <definedName name="BP" localSheetId="2">'data'!$D$1:$D$112</definedName>
    <definedName name="BP">#REF!</definedName>
    <definedName name="covalent_radius" localSheetId="2">'data'!$I$1:$I$112</definedName>
    <definedName name="covalent_radius">#REF!</definedName>
    <definedName name="Cp" localSheetId="2">'data'!$L$1:$L$112</definedName>
    <definedName name="Cp">#REF!</definedName>
    <definedName name="Density" localSheetId="2">'data'!$F$1:$F$112</definedName>
    <definedName name="Density">#REF!</definedName>
    <definedName name="electrical_conductivity" localSheetId="2">'data'!$N$1:$N$112</definedName>
    <definedName name="electrical_conductivity">#REF!</definedName>
    <definedName name="Electronegativity" localSheetId="2">'data'!$Q$1:$Q$112</definedName>
    <definedName name="Electronegativity">#REF!</definedName>
    <definedName name="Family" localSheetId="2">'data'!$S$1:$S$112</definedName>
    <definedName name="Family">#REF!</definedName>
    <definedName name="First_IP" localSheetId="2">'data'!$K$1:$K$112</definedName>
    <definedName name="First_IP">#REF!</definedName>
    <definedName name="Group" localSheetId="2">'data'!$T$1:$T$112</definedName>
    <definedName name="Group">#REF!</definedName>
    <definedName name="heat_of_fusion" localSheetId="2">'data'!$O$1:$O$112</definedName>
    <definedName name="heat_of_fusion">#REF!</definedName>
    <definedName name="Heat_of_Vap" localSheetId="2">'data'!$P$1:$P$112</definedName>
    <definedName name="Heat_of_Vap">#REF!</definedName>
    <definedName name="human_body_mass" localSheetId="2">'data'!$AB$1:$AB$112</definedName>
    <definedName name="human_body_mass">#REF!</definedName>
    <definedName name="lenth_of_name" localSheetId="2">'data'!$AC$1</definedName>
    <definedName name="lenth_of_name">#REF!</definedName>
    <definedName name="Metal_or_Non_metal" localSheetId="2">'data'!$V$1:$V$112</definedName>
    <definedName name="Metal_or_Non_metal">#REF!</definedName>
    <definedName name="mg_kg_crust" localSheetId="2">'data'!$Z$1:$Z$112</definedName>
    <definedName name="mg_kg_crust">#REF!</definedName>
    <definedName name="mg_L_seawater" localSheetId="2">'data'!$AA$1:$AA$112</definedName>
    <definedName name="mg_L_seawater">#REF!</definedName>
    <definedName name="Most_stable_oxidation_State" localSheetId="2">'data'!$H$1:$H$112</definedName>
    <definedName name="Most_stable_oxidation_State">#REF!</definedName>
    <definedName name="MP" localSheetId="2">'data'!$E$1:$E$112</definedName>
    <definedName name="MP">#REF!</definedName>
    <definedName name="Name" localSheetId="2">'data'!$C$1:$C$112</definedName>
    <definedName name="Name">#REF!</definedName>
    <definedName name="orbitla" localSheetId="2">'data'!$U$1:$U$112</definedName>
    <definedName name="orbitla">#REF!</definedName>
    <definedName name="Print_Titles_MI" localSheetId="2">'data'!$1:$1</definedName>
    <definedName name="thermal_conductivity" localSheetId="2">'data'!$M$1:$M$112</definedName>
    <definedName name="thermal_conductivity">#REF!</definedName>
    <definedName name="_xlnm.Print_Area" localSheetId="7">'1000 C'!$B$1:$U$12</definedName>
    <definedName name="_xlnm.Print_Area" localSheetId="20">'biology'!#REF!</definedName>
    <definedName name="_xlnm.Print_Area" localSheetId="10">'blank'!$B$1:$U$12</definedName>
    <definedName name="_xlnm.Print_Area" localSheetId="26">'Chapter 12'!$B$2:$BC$40</definedName>
    <definedName name="_xlnm.Print_Area" localSheetId="25">'chapter 7'!#REF!</definedName>
    <definedName name="_xlnm.Print_Area" localSheetId="14">'compressed'!$B$1:$AI$9</definedName>
    <definedName name="_xlnm.Print_Area" localSheetId="2">'data'!$B$2:$AE$117</definedName>
    <definedName name="_xlnm.Print_Area" localSheetId="18">'electronegativities (no key)'!$B$1:$U$21</definedName>
    <definedName name="_xlnm.Print_Area" localSheetId="17">'electronegativities (with key)'!$B$1:$U$26</definedName>
    <definedName name="_xlnm.Print_Area" localSheetId="21">'exam bits 0'!#REF!</definedName>
    <definedName name="_xlnm.Print_Area" localSheetId="22">'exam bits 1'!#REF!</definedName>
    <definedName name="_xlnm.Print_Area" localSheetId="23">'exam bits 2'!#REF!</definedName>
    <definedName name="_xlnm.Print_Area" localSheetId="1">'Exam Bits 2007'!$A$2:$AL$67</definedName>
    <definedName name="_xlnm.Print_Area" localSheetId="0">'Exam Bits 2008'!$A$2:$AL$67</definedName>
    <definedName name="_xlnm.Print_Area" localSheetId="13">'expanded'!$B$1:$AI$9</definedName>
    <definedName name="_xlnm.Print_Area" localSheetId="19">'families'!$B$1:$U$12</definedName>
    <definedName name="_xlnm.Print_Area" localSheetId="12">'hyper-expanded'!$A$1:$AZ$1</definedName>
    <definedName name="_xlnm.Print_Area" localSheetId="11">'orbitals'!$A$1:$U$12</definedName>
    <definedName name="_xlnm.Print_Area" localSheetId="8">'regions 01'!$B$1:$U$12</definedName>
    <definedName name="_xlnm.Print_Area" localSheetId="9">'regions 02'!$B$1:$U$12</definedName>
    <definedName name="_xlnm.Print_Area" localSheetId="15">'short-form'!$W$1:$AO$9</definedName>
    <definedName name="_xlnm.Print_Area" localSheetId="16">'short-form (blank)'!$B$1:$U$9</definedName>
    <definedName name="_xlnm.Print_Area" localSheetId="4">'standard (1)'!$B$1:$U$12</definedName>
    <definedName name="_xlnm.Print_Area" localSheetId="5">'standard(2)'!$B$3:$U$32</definedName>
    <definedName name="_xlnm.Print_Area" localSheetId="6">'standard(3)'!$B$3:$U$23</definedName>
    <definedName name="_xlnm.Print_Area" localSheetId="24">'with superheavy'!#REF!</definedName>
    <definedName name="_xlnm.Print_Titles" localSheetId="2">'data'!$1:$1</definedName>
    <definedName name="Years_Since_Discovery" localSheetId="2">'data'!$R$1:$R$112</definedName>
    <definedName name="Years_Since_Discovery">#REF!</definedName>
  </definedNames>
  <calcPr fullCalcOnLoad="1"/>
</workbook>
</file>

<file path=xl/sharedStrings.xml><?xml version="1.0" encoding="utf-8"?>
<sst xmlns="http://schemas.openxmlformats.org/spreadsheetml/2006/main" count="7451" uniqueCount="1565">
  <si>
    <t>IA</t>
  </si>
  <si>
    <t>VIIIB</t>
  </si>
  <si>
    <t>H</t>
  </si>
  <si>
    <t>IIA</t>
  </si>
  <si>
    <t>IIIB</t>
  </si>
  <si>
    <t>IVB</t>
  </si>
  <si>
    <t>VB</t>
  </si>
  <si>
    <t>VIB</t>
  </si>
  <si>
    <t>VIIB</t>
  </si>
  <si>
    <t>He</t>
  </si>
  <si>
    <t>Li</t>
  </si>
  <si>
    <t>Be</t>
  </si>
  <si>
    <t>B</t>
  </si>
  <si>
    <t>C</t>
  </si>
  <si>
    <t>N</t>
  </si>
  <si>
    <t>O</t>
  </si>
  <si>
    <t>F</t>
  </si>
  <si>
    <t>Ne</t>
  </si>
  <si>
    <t>Na</t>
  </si>
  <si>
    <t>Mg</t>
  </si>
  <si>
    <t>IIIA</t>
  </si>
  <si>
    <t>IVA</t>
  </si>
  <si>
    <t>VA</t>
  </si>
  <si>
    <t>VIA</t>
  </si>
  <si>
    <t>VIIA</t>
  </si>
  <si>
    <t>[-------</t>
  </si>
  <si>
    <t>---VIIIA---</t>
  </si>
  <si>
    <t>-------]</t>
  </si>
  <si>
    <t>IB</t>
  </si>
  <si>
    <t>IIB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</si>
  <si>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</si>
  <si>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</si>
  <si>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</si>
  <si>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</si>
  <si>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</si>
  <si>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</si>
  <si>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</si>
  <si>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</si>
  <si>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</si>
  <si>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</si>
  <si>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</si>
  <si>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</si>
  <si>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</si>
  <si>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</si>
  <si>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</si>
  <si>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</si>
  <si>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</si>
  <si>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</si>
  <si>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</si>
  <si>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</si>
  <si>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</si>
  <si>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</si>
  <si>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</si>
  <si>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</si>
  <si>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</si>
  <si>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</si>
  <si>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</si>
  <si>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</si>
  <si>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</si>
  <si>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</si>
  <si>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</si>
  <si>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</si>
  <si>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</si>
  <si>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</si>
  <si>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</si>
  <si>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</si>
  <si>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</si>
  <si>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</si>
  <si>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</si>
  <si>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</si>
  <si>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I</t>
  </si>
  <si>
    <t>Xe</t>
  </si>
  <si>
    <t>Cs</t>
  </si>
  <si>
    <t>Ba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</si>
  <si>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</si>
  <si>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</si>
  <si>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</si>
  <si>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</si>
  <si>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</si>
  <si>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</si>
  <si>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</si>
  <si>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</si>
  <si>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</si>
  <si>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</si>
  <si>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</si>
  <si>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</si>
  <si>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Po</t>
  </si>
  <si>
    <t>At</t>
  </si>
  <si>
    <t>Rn</t>
  </si>
  <si>
    <t>Fr</t>
  </si>
  <si>
    <t>Ra</t>
  </si>
  <si>
    <t>Rf</t>
  </si>
  <si>
    <t>Db</t>
  </si>
  <si>
    <t>Sg</t>
  </si>
  <si>
    <t>Bh</t>
  </si>
  <si>
    <t>Hs</t>
  </si>
  <si>
    <t>Mt</t>
  </si>
  <si>
    <t>Uun</t>
  </si>
  <si>
    <t>Uuq</t>
  </si>
  <si>
    <t>(6)</t>
  </si>
  <si>
    <t>La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</si>
  <si>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</si>
  <si>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</si>
  <si>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</si>
  <si>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</si>
  <si>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</si>
  <si>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</si>
  <si>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</si>
  <si>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</si>
  <si>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</si>
  <si>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</si>
  <si>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</si>
  <si>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</si>
  <si>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</si>
  <si>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</si>
  <si>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(7)</t>
  </si>
  <si>
    <t>Ac</t>
  </si>
  <si>
    <t>Th</t>
  </si>
  <si>
    <t>Pa</t>
  </si>
  <si>
    <t>U</t>
  </si>
  <si>
    <t>Np</t>
  </si>
  <si>
    <t>Pu</t>
  </si>
  <si>
    <t>Am</t>
  </si>
  <si>
    <t>Cm</t>
  </si>
  <si>
    <t>Bk</t>
  </si>
  <si>
    <t>Cf</t>
  </si>
  <si>
    <t>Es</t>
  </si>
  <si>
    <t>Fm</t>
  </si>
  <si>
    <t>Md</t>
  </si>
  <si>
    <t>No</t>
  </si>
  <si>
    <t>Lr</t>
  </si>
  <si>
    <t>the Periodic Table of the Elements</t>
  </si>
  <si>
    <t>[- - - - -</t>
  </si>
  <si>
    <t>- -VIIIA- -</t>
  </si>
  <si>
    <t>- - - - -]</t>
  </si>
  <si>
    <t>[98]</t>
  </si>
  <si>
    <t>[209]</t>
  </si>
  <si>
    <t>[210]</t>
  </si>
  <si>
    <t>[222]</t>
  </si>
  <si>
    <t>[223]</t>
  </si>
  <si>
    <t>[261]</t>
  </si>
  <si>
    <t>[262</t>
  </si>
  <si>
    <t>[263]</t>
  </si>
  <si>
    <t>[262]</t>
  </si>
  <si>
    <t>[145]</t>
  </si>
  <si>
    <t>[244]</t>
  </si>
  <si>
    <t>[243]</t>
  </si>
  <si>
    <t>[247]</t>
  </si>
  <si>
    <t>[251]</t>
  </si>
  <si>
    <t>[252]</t>
  </si>
  <si>
    <t>[257]</t>
  </si>
  <si>
    <t>[258]</t>
  </si>
  <si>
    <t>[259]</t>
  </si>
  <si>
    <t>[260]</t>
  </si>
  <si>
    <t>ns</t>
  </si>
  <si>
    <t>np</t>
  </si>
  <si>
    <t>(n-1)d</t>
  </si>
  <si>
    <t>(n-2)f</t>
  </si>
  <si>
    <t>II</t>
  </si>
  <si>
    <t>III</t>
  </si>
  <si>
    <t>IV</t>
  </si>
  <si>
    <t>VI</t>
  </si>
  <si>
    <t>VII</t>
  </si>
  <si>
    <t>VIII</t>
  </si>
  <si>
    <t>Unq</t>
  </si>
  <si>
    <t>Unp</t>
  </si>
  <si>
    <t>Unh</t>
  </si>
  <si>
    <t>Uno</t>
  </si>
  <si>
    <t>Electronegativity</t>
  </si>
  <si>
    <t>--</t>
  </si>
  <si>
    <t xml:space="preserve">Electronegativity is the relative attraction of a </t>
  </si>
  <si>
    <t>neutral atom for a free electron in the gas phase</t>
  </si>
  <si>
    <t>Difference in electronegativity</t>
  </si>
  <si>
    <t>Bond character</t>
  </si>
  <si>
    <t>pure covalent</t>
  </si>
  <si>
    <t>&lt;=1.67</t>
  </si>
  <si>
    <t>polar covalent</t>
  </si>
  <si>
    <t>&gt;1.67</t>
  </si>
  <si>
    <t>ionic</t>
  </si>
  <si>
    <r>
      <t xml:space="preserve">Periodic Table of the Elements for </t>
    </r>
    <r>
      <rPr>
        <sz val="48"/>
        <rFont val="Simpson"/>
        <family val="0"/>
      </rPr>
      <t>Biology</t>
    </r>
  </si>
  <si>
    <t>VIIIA</t>
  </si>
  <si>
    <t>4.00</t>
  </si>
  <si>
    <t>hydrogen</t>
  </si>
  <si>
    <t>Helium</t>
  </si>
  <si>
    <t>str</t>
  </si>
  <si>
    <t>var</t>
  </si>
  <si>
    <t>***</t>
  </si>
  <si>
    <t>10.8</t>
  </si>
  <si>
    <t>12.0</t>
  </si>
  <si>
    <t>14.0</t>
  </si>
  <si>
    <t>16.0</t>
  </si>
  <si>
    <t>19.0</t>
  </si>
  <si>
    <t>20.2</t>
  </si>
  <si>
    <t>Lithium</t>
  </si>
  <si>
    <t>Beryllium</t>
  </si>
  <si>
    <t>Boron</t>
  </si>
  <si>
    <t>Carbon</t>
  </si>
  <si>
    <t>Nitrogen</t>
  </si>
  <si>
    <t>Oxygen</t>
  </si>
  <si>
    <t>Fluorine</t>
  </si>
  <si>
    <t>Neon</t>
  </si>
  <si>
    <t>tre</t>
  </si>
  <si>
    <t>enz</t>
  </si>
  <si>
    <t>23.0</t>
  </si>
  <si>
    <t>27.0</t>
  </si>
  <si>
    <t>28.1</t>
  </si>
  <si>
    <t>31.0</t>
  </si>
  <si>
    <t>32.1</t>
  </si>
  <si>
    <t>35.5</t>
  </si>
  <si>
    <t>40.0</t>
  </si>
  <si>
    <t>Sodium</t>
  </si>
  <si>
    <t>Magnesium</t>
  </si>
  <si>
    <t>Aluminum</t>
  </si>
  <si>
    <t>Silicon</t>
  </si>
  <si>
    <t>Phosphorus</t>
  </si>
  <si>
    <t>Sulfur</t>
  </si>
  <si>
    <t>Chlorine</t>
  </si>
  <si>
    <t>Argon</t>
  </si>
  <si>
    <t>ele</t>
  </si>
  <si>
    <t>[-----------------------VIIIB-----------------------]</t>
  </si>
  <si>
    <t>dia</t>
  </si>
  <si>
    <t>40.1</t>
  </si>
  <si>
    <t>45.0</t>
  </si>
  <si>
    <t>47.9</t>
  </si>
  <si>
    <t>50.9</t>
  </si>
  <si>
    <t>52.0</t>
  </si>
  <si>
    <t>54.9</t>
  </si>
  <si>
    <t>55.9</t>
  </si>
  <si>
    <t>58.9</t>
  </si>
  <si>
    <t>58.7</t>
  </si>
  <si>
    <t>63.6</t>
  </si>
  <si>
    <t>65.4</t>
  </si>
  <si>
    <t>69.7</t>
  </si>
  <si>
    <t>72.6</t>
  </si>
  <si>
    <t>74.9</t>
  </si>
  <si>
    <t>79.0</t>
  </si>
  <si>
    <t>79.9</t>
  </si>
  <si>
    <t>83.8</t>
  </si>
  <si>
    <t>Potassium</t>
  </si>
  <si>
    <t>Calcium</t>
  </si>
  <si>
    <t>Scandium</t>
  </si>
  <si>
    <t>Titanium</t>
  </si>
  <si>
    <t>Vanadium</t>
  </si>
  <si>
    <t>Chromium</t>
  </si>
  <si>
    <t>Manganese</t>
  </si>
  <si>
    <t>Iron</t>
  </si>
  <si>
    <t>Cobalt</t>
  </si>
  <si>
    <t>Nickel</t>
  </si>
  <si>
    <t>Copper</t>
  </si>
  <si>
    <t>Zinc</t>
  </si>
  <si>
    <t>Gallium</t>
  </si>
  <si>
    <t>Germanium</t>
  </si>
  <si>
    <t>Arsenic</t>
  </si>
  <si>
    <t>Selenium</t>
  </si>
  <si>
    <t>Bromine</t>
  </si>
  <si>
    <t>Krypton</t>
  </si>
  <si>
    <t>87.6</t>
  </si>
  <si>
    <t>88.9</t>
  </si>
  <si>
    <t>91.2</t>
  </si>
  <si>
    <t>92.9</t>
  </si>
  <si>
    <t>95.9</t>
  </si>
  <si>
    <t>(98)</t>
  </si>
  <si>
    <t>101.1</t>
  </si>
  <si>
    <t>102.9</t>
  </si>
  <si>
    <t>106.4</t>
  </si>
  <si>
    <t>107.9</t>
  </si>
  <si>
    <t>112.4</t>
  </si>
  <si>
    <t>114.8</t>
  </si>
  <si>
    <t>118.7</t>
  </si>
  <si>
    <t>121.8</t>
  </si>
  <si>
    <t>127.6</t>
  </si>
  <si>
    <t>126.9</t>
  </si>
  <si>
    <t>131.3</t>
  </si>
  <si>
    <t>Rubidium</t>
  </si>
  <si>
    <t>Strontium</t>
  </si>
  <si>
    <t>Yttrium</t>
  </si>
  <si>
    <t>Zirconium</t>
  </si>
  <si>
    <t>Niobium</t>
  </si>
  <si>
    <t>Molybdenum</t>
  </si>
  <si>
    <t>Technitium</t>
  </si>
  <si>
    <t>Ruthenium</t>
  </si>
  <si>
    <t>Rhodium</t>
  </si>
  <si>
    <t>Palladium</t>
  </si>
  <si>
    <t>Silver</t>
  </si>
  <si>
    <t>Cadmium</t>
  </si>
  <si>
    <t>Indium</t>
  </si>
  <si>
    <t>Tin</t>
  </si>
  <si>
    <t>Antimony</t>
  </si>
  <si>
    <t>Tellurium</t>
  </si>
  <si>
    <t>Iodine</t>
  </si>
  <si>
    <t>Xenon</t>
  </si>
  <si>
    <t>132.9</t>
  </si>
  <si>
    <t>137.3</t>
  </si>
  <si>
    <t>178.5</t>
  </si>
  <si>
    <t>181.0</t>
  </si>
  <si>
    <t>183.8</t>
  </si>
  <si>
    <t>186.2</t>
  </si>
  <si>
    <t>190.2</t>
  </si>
  <si>
    <t>192.2</t>
  </si>
  <si>
    <t>195.1</t>
  </si>
  <si>
    <t>197.0</t>
  </si>
  <si>
    <t>200.6</t>
  </si>
  <si>
    <t>204.4</t>
  </si>
  <si>
    <t>207.2</t>
  </si>
  <si>
    <t>209.0</t>
  </si>
  <si>
    <t>(209)</t>
  </si>
  <si>
    <t>(210)</t>
  </si>
  <si>
    <t>(222)</t>
  </si>
  <si>
    <t>(La-Lu)</t>
  </si>
  <si>
    <t>Cesium</t>
  </si>
  <si>
    <t>Barium</t>
  </si>
  <si>
    <t>Hafnium</t>
  </si>
  <si>
    <t>Tantalum</t>
  </si>
  <si>
    <t>Tungsten</t>
  </si>
  <si>
    <t>Rhenium</t>
  </si>
  <si>
    <t>Osmium</t>
  </si>
  <si>
    <t>Iridium</t>
  </si>
  <si>
    <t>Platinum</t>
  </si>
  <si>
    <t>Gold</t>
  </si>
  <si>
    <t>Mercury</t>
  </si>
  <si>
    <t>Thallium</t>
  </si>
  <si>
    <t>Lead</t>
  </si>
  <si>
    <t>Bismuth</t>
  </si>
  <si>
    <t>Polonium</t>
  </si>
  <si>
    <t>Astatine</t>
  </si>
  <si>
    <t>Radon</t>
  </si>
  <si>
    <t>(223)</t>
  </si>
  <si>
    <t>226.0</t>
  </si>
  <si>
    <t>(Ac-Lr)</t>
  </si>
  <si>
    <t>Francium</t>
  </si>
  <si>
    <t>Radium</t>
  </si>
  <si>
    <t>138.9</t>
  </si>
  <si>
    <t>140.1</t>
  </si>
  <si>
    <t>140.9</t>
  </si>
  <si>
    <t>144.2</t>
  </si>
  <si>
    <t>(145)</t>
  </si>
  <si>
    <t>150.4</t>
  </si>
  <si>
    <t>152.0</t>
  </si>
  <si>
    <t>157.3</t>
  </si>
  <si>
    <t>158.9</t>
  </si>
  <si>
    <t>162.5</t>
  </si>
  <si>
    <t>164.9</t>
  </si>
  <si>
    <t>167.2</t>
  </si>
  <si>
    <t>168.9</t>
  </si>
  <si>
    <t>173.0</t>
  </si>
  <si>
    <t>175.0</t>
  </si>
  <si>
    <t>Lanthanum</t>
  </si>
  <si>
    <t>Cerium</t>
  </si>
  <si>
    <t>Praseodymium</t>
  </si>
  <si>
    <t>Neodymium</t>
  </si>
  <si>
    <t>Promethium</t>
  </si>
  <si>
    <t>Samarium</t>
  </si>
  <si>
    <t>Europium</t>
  </si>
  <si>
    <t>Gadolinium</t>
  </si>
  <si>
    <t>Terbium</t>
  </si>
  <si>
    <t>Dysprosium</t>
  </si>
  <si>
    <t>Holmium</t>
  </si>
  <si>
    <t>Erbium</t>
  </si>
  <si>
    <t>Thulium</t>
  </si>
  <si>
    <t>Ytterbium</t>
  </si>
  <si>
    <t>Lutetium</t>
  </si>
  <si>
    <t>(227)</t>
  </si>
  <si>
    <t>232.0</t>
  </si>
  <si>
    <t>(231)</t>
  </si>
  <si>
    <t>238.0</t>
  </si>
  <si>
    <t>(237)</t>
  </si>
  <si>
    <t>(244)</t>
  </si>
  <si>
    <t>(243)</t>
  </si>
  <si>
    <t>(247)</t>
  </si>
  <si>
    <t>(251)</t>
  </si>
  <si>
    <t>(252)</t>
  </si>
  <si>
    <t>(257)</t>
  </si>
  <si>
    <t>(258)</t>
  </si>
  <si>
    <t>(259)</t>
  </si>
  <si>
    <t>(260)</t>
  </si>
  <si>
    <t>Actinium</t>
  </si>
  <si>
    <t>Thorium</t>
  </si>
  <si>
    <t>Protactinium</t>
  </si>
  <si>
    <t>Uranium</t>
  </si>
  <si>
    <t>Neptunium</t>
  </si>
  <si>
    <t>Plutonium</t>
  </si>
  <si>
    <t>Americium</t>
  </si>
  <si>
    <t>Curium</t>
  </si>
  <si>
    <t>Berkelium</t>
  </si>
  <si>
    <t>Californium</t>
  </si>
  <si>
    <t>Einsteinium</t>
  </si>
  <si>
    <t>Fermium</t>
  </si>
  <si>
    <t>Mendeleevium</t>
  </si>
  <si>
    <t>Nobelium</t>
  </si>
  <si>
    <t>Lawrencium</t>
  </si>
  <si>
    <t>Medical Uses</t>
  </si>
  <si>
    <t>Common Cellular Role</t>
  </si>
  <si>
    <t>treatment</t>
  </si>
  <si>
    <t>electrolyte</t>
  </si>
  <si>
    <t>diagnostic</t>
  </si>
  <si>
    <t>enzymatic</t>
  </si>
  <si>
    <t>varied</t>
  </si>
  <si>
    <t>structural</t>
  </si>
  <si>
    <t>Basic Nutrients</t>
  </si>
  <si>
    <t>H, C, N, O</t>
  </si>
  <si>
    <t>Macronutrients</t>
  </si>
  <si>
    <t>Na, Mg, P, S, Cl, K, Ca</t>
  </si>
  <si>
    <t>Micronutrients</t>
  </si>
  <si>
    <t>B, F, V, Cr, Mn, Fe, Ni, Cu, Zn, Se, Sr, Mo, I</t>
  </si>
  <si>
    <t>Trace Nutrients</t>
  </si>
  <si>
    <t>Al, Co, As, Cd, Sn, Pb</t>
  </si>
  <si>
    <t>Inert Elements</t>
  </si>
  <si>
    <t>He, Ne, Si, Ar, Sc, Ti, Ga, Ge, Br, Kr, Zr, Nb, Pd, In, Xe, Hf, Ta, W, Re, Ir, Pt, Au, Bi</t>
  </si>
  <si>
    <t>Biotoxins</t>
  </si>
  <si>
    <t xml:space="preserve">Li, Be, Rb, Y, Ru, Rh, Ag, Sb, Sb, Te, Cs, Ba, La, Ce, Pr, Nd, Sm, Eu, Gd, Tb, Dy, Ho, Er, Tm, Yb, Lu, Os, Hg, Tl, </t>
  </si>
  <si>
    <t>Radioactive</t>
  </si>
  <si>
    <t>Tc, Po, At, Rn, Fr, Ra, Ac, Th, Pa, U, Np, Pu, Am, Cm, Bk, Cf, Es, Fm, Md, No, Lr</t>
  </si>
  <si>
    <t>1.0</t>
  </si>
  <si>
    <t>Periodic Table of the Elements</t>
  </si>
  <si>
    <t>Hydrogen</t>
  </si>
  <si>
    <t>104</t>
  </si>
  <si>
    <t>(261)</t>
  </si>
  <si>
    <t>105</t>
  </si>
  <si>
    <t>(262)</t>
  </si>
  <si>
    <t>106</t>
  </si>
  <si>
    <t>(263)</t>
  </si>
  <si>
    <t>107</t>
  </si>
  <si>
    <t>(264)</t>
  </si>
  <si>
    <t>108</t>
  </si>
  <si>
    <t>(265)</t>
  </si>
  <si>
    <t>109</t>
  </si>
  <si>
    <t>(268)</t>
  </si>
  <si>
    <t>110</t>
  </si>
  <si>
    <t>(269)</t>
  </si>
  <si>
    <t>111</t>
  </si>
  <si>
    <t>(272)</t>
  </si>
  <si>
    <t>112</t>
  </si>
  <si>
    <t>(277)</t>
  </si>
  <si>
    <t>114</t>
  </si>
  <si>
    <t>(285)</t>
  </si>
  <si>
    <t>116</t>
  </si>
  <si>
    <t>(289)</t>
  </si>
  <si>
    <t>118</t>
  </si>
  <si>
    <t>(293)</t>
  </si>
  <si>
    <t>Uuu</t>
  </si>
  <si>
    <t>Uub</t>
  </si>
  <si>
    <t>Uuh</t>
  </si>
  <si>
    <t>Uuo</t>
  </si>
  <si>
    <t>Rutherfordium</t>
  </si>
  <si>
    <t>Dubnium</t>
  </si>
  <si>
    <t>Seaborgium</t>
  </si>
  <si>
    <t>Bohrium</t>
  </si>
  <si>
    <t>Hassium</t>
  </si>
  <si>
    <t>Meitnerium</t>
  </si>
  <si>
    <t>a</t>
  </si>
  <si>
    <t>b</t>
  </si>
  <si>
    <t>c</t>
  </si>
  <si>
    <t>d</t>
  </si>
  <si>
    <t>a = atomic number</t>
  </si>
  <si>
    <t>d = name</t>
  </si>
  <si>
    <t>g = atomic radius</t>
  </si>
  <si>
    <t>2.20</t>
  </si>
  <si>
    <t>0.32</t>
  </si>
  <si>
    <t>2.08</t>
  </si>
  <si>
    <t>e</t>
  </si>
  <si>
    <t>f</t>
  </si>
  <si>
    <t>g</t>
  </si>
  <si>
    <t>b = atomic mass</t>
  </si>
  <si>
    <t>e = electronegativity</t>
  </si>
  <si>
    <t>0.93</t>
  </si>
  <si>
    <t>c = symbol</t>
  </si>
  <si>
    <t>f = covalent radius</t>
  </si>
  <si>
    <t>0.97</t>
  </si>
  <si>
    <t>1.23</t>
  </si>
  <si>
    <t>1.55</t>
  </si>
  <si>
    <t>1.47</t>
  </si>
  <si>
    <t>.90</t>
  </si>
  <si>
    <t>1.12</t>
  </si>
  <si>
    <t>2.01</t>
  </si>
  <si>
    <t>0.82</t>
  </si>
  <si>
    <t>0.98</t>
  </si>
  <si>
    <t>2.50</t>
  </si>
  <si>
    <t>0.77</t>
  </si>
  <si>
    <t>0.91</t>
  </si>
  <si>
    <t>3.07</t>
  </si>
  <si>
    <t>0.75</t>
  </si>
  <si>
    <t>0.92</t>
  </si>
  <si>
    <t>3.50</t>
  </si>
  <si>
    <t>0.73</t>
  </si>
  <si>
    <t>4.10</t>
  </si>
  <si>
    <t>0.72</t>
  </si>
  <si>
    <t>0.57</t>
  </si>
  <si>
    <t>0.71</t>
  </si>
  <si>
    <t>0.51</t>
  </si>
  <si>
    <t>1.01</t>
  </si>
  <si>
    <t>1.54</t>
  </si>
  <si>
    <t>1.90</t>
  </si>
  <si>
    <t>1.36</t>
  </si>
  <si>
    <t>1.60</t>
  </si>
  <si>
    <t>1.18</t>
  </si>
  <si>
    <t>1.43</t>
  </si>
  <si>
    <t>1.74</t>
  </si>
  <si>
    <t>1.11</t>
  </si>
  <si>
    <t>1.32</t>
  </si>
  <si>
    <t>2.06</t>
  </si>
  <si>
    <t>1.06</t>
  </si>
  <si>
    <t>1.28</t>
  </si>
  <si>
    <t>2.44</t>
  </si>
  <si>
    <t>1.02</t>
  </si>
  <si>
    <t>1.27</t>
  </si>
  <si>
    <t>2.83</t>
  </si>
  <si>
    <t>0.99</t>
  </si>
  <si>
    <t>0.88</t>
  </si>
  <si>
    <t>2.03</t>
  </si>
  <si>
    <t>2.35</t>
  </si>
  <si>
    <t>1.04</t>
  </si>
  <si>
    <t>1.97</t>
  </si>
  <si>
    <t>1.20</t>
  </si>
  <si>
    <t>1.44</t>
  </si>
  <si>
    <t>1.62</t>
  </si>
  <si>
    <t>1.45</t>
  </si>
  <si>
    <t>1.22</t>
  </si>
  <si>
    <t>1.34</t>
  </si>
  <si>
    <t>1.56</t>
  </si>
  <si>
    <t>1.30</t>
  </si>
  <si>
    <t>1.17</t>
  </si>
  <si>
    <t>1.35</t>
  </si>
  <si>
    <t>1.64</t>
  </si>
  <si>
    <t>1.26</t>
  </si>
  <si>
    <t>1.70</t>
  </si>
  <si>
    <t>1.16</t>
  </si>
  <si>
    <t>1.25</t>
  </si>
  <si>
    <t>1.75</t>
  </si>
  <si>
    <t>1.15</t>
  </si>
  <si>
    <t>1.24</t>
  </si>
  <si>
    <t>1.66</t>
  </si>
  <si>
    <t>1.38</t>
  </si>
  <si>
    <t>1.82</t>
  </si>
  <si>
    <t>1.41</t>
  </si>
  <si>
    <t>2.02</t>
  </si>
  <si>
    <t>1.37</t>
  </si>
  <si>
    <t>1.39</t>
  </si>
  <si>
    <t>2.48</t>
  </si>
  <si>
    <t>1.40</t>
  </si>
  <si>
    <t>2.74</t>
  </si>
  <si>
    <t>1.14</t>
  </si>
  <si>
    <t>1.89</t>
  </si>
  <si>
    <t>1.03</t>
  </si>
  <si>
    <t>0.89</t>
  </si>
  <si>
    <t>2.16</t>
  </si>
  <si>
    <t>1.91</t>
  </si>
  <si>
    <t>2.15</t>
  </si>
  <si>
    <t>1.78</t>
  </si>
  <si>
    <t>1.46</t>
  </si>
  <si>
    <t>1.42</t>
  </si>
  <si>
    <t>1.71</t>
  </si>
  <si>
    <t>1.49</t>
  </si>
  <si>
    <t>1.72</t>
  </si>
  <si>
    <t>1.59</t>
  </si>
  <si>
    <t>2.21</t>
  </si>
  <si>
    <t>1.33</t>
  </si>
  <si>
    <t>2.68</t>
  </si>
  <si>
    <t>1.31</t>
  </si>
  <si>
    <t>0.86</t>
  </si>
  <si>
    <t>2.67</t>
  </si>
  <si>
    <t>1.98</t>
  </si>
  <si>
    <t>2.22</t>
  </si>
  <si>
    <t>1.67</t>
  </si>
  <si>
    <t>1.52</t>
  </si>
  <si>
    <t>1.48</t>
  </si>
  <si>
    <t>1.76</t>
  </si>
  <si>
    <t>1.53</t>
  </si>
  <si>
    <t>1.96</t>
  </si>
  <si>
    <t>2.7</t>
  </si>
  <si>
    <t>2.23</t>
  </si>
  <si>
    <t>1.08</t>
  </si>
  <si>
    <t>1.65</t>
  </si>
  <si>
    <t>1.81</t>
  </si>
  <si>
    <t>1.07</t>
  </si>
  <si>
    <t>1.63</t>
  </si>
  <si>
    <t>1.85</t>
  </si>
  <si>
    <t>1.99</t>
  </si>
  <si>
    <t>1.61</t>
  </si>
  <si>
    <t>1.80</t>
  </si>
  <si>
    <t>1.10</t>
  </si>
  <si>
    <t>1.58</t>
  </si>
  <si>
    <t>1.79</t>
  </si>
  <si>
    <t>1.57</t>
  </si>
  <si>
    <t>1.77</t>
  </si>
  <si>
    <t>1.94</t>
  </si>
  <si>
    <t>1.00</t>
  </si>
  <si>
    <t>1.88</t>
  </si>
  <si>
    <t>1.29</t>
  </si>
  <si>
    <t>1.51</t>
  </si>
  <si>
    <t>1.84</t>
  </si>
  <si>
    <t>1000 C</t>
  </si>
  <si>
    <t>[--------------------------------------------(n-3)g---------------------------------------------------------------]</t>
  </si>
  <si>
    <t>[---ns---]</t>
  </si>
  <si>
    <t>[------------------------------------------(n-2)f---------------------------------------]</t>
  </si>
  <si>
    <t>[------------------------------(n-1)d-------------------------]</t>
  </si>
  <si>
    <t>[-----------------np---------------]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</si>
  <si>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</si>
  <si>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</si>
  <si>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</si>
  <si>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</si>
  <si>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</si>
  <si>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</si>
  <si>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</si>
  <si>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</si>
  <si>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</si>
  <si>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</si>
  <si>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</t>
  </si>
  <si>
    <t>132</t>
  </si>
  <si>
    <t>133</t>
  </si>
  <si>
    <t>134</t>
  </si>
  <si>
    <t>135</t>
  </si>
  <si>
    <t>Ubb</t>
  </si>
  <si>
    <t>Ubt</t>
  </si>
  <si>
    <t>Ubq</t>
  </si>
  <si>
    <t>Ubp</t>
  </si>
  <si>
    <t>Ubh</t>
  </si>
  <si>
    <t>Ubs</t>
  </si>
  <si>
    <t>Ubo</t>
  </si>
  <si>
    <t>Ube</t>
  </si>
  <si>
    <t>Ubn</t>
  </si>
  <si>
    <t>Utu</t>
  </si>
  <si>
    <t>Utb</t>
  </si>
  <si>
    <t>Utt</t>
  </si>
  <si>
    <t>Utq</t>
  </si>
  <si>
    <t>Upt</t>
  </si>
  <si>
    <t>153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</si>
  <si>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</si>
  <si>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</si>
  <si>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</si>
  <si>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</si>
  <si>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</si>
  <si>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</si>
  <si>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</si>
  <si>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</si>
  <si>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</si>
  <si>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</si>
  <si>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</si>
  <si>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</si>
  <si>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</si>
  <si>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</si>
  <si>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</si>
  <si>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</si>
  <si>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</si>
  <si>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Utp</t>
  </si>
  <si>
    <t>Uth</t>
  </si>
  <si>
    <t>Uts</t>
  </si>
  <si>
    <t>Uto</t>
  </si>
  <si>
    <t>Ute</t>
  </si>
  <si>
    <t>Uqn</t>
  </si>
  <si>
    <t>Uqu</t>
  </si>
  <si>
    <t>Uqb</t>
  </si>
  <si>
    <t>Uqt</t>
  </si>
  <si>
    <t>Uqq</t>
  </si>
  <si>
    <t>Uqp</t>
  </si>
  <si>
    <t>Uqh</t>
  </si>
  <si>
    <t>Uqs</t>
  </si>
  <si>
    <t>Uqo</t>
  </si>
  <si>
    <t>Oqe</t>
  </si>
  <si>
    <t>Upn</t>
  </si>
  <si>
    <t>Upu</t>
  </si>
  <si>
    <t>Upb</t>
  </si>
  <si>
    <t>113</t>
  </si>
  <si>
    <t>Uut</t>
  </si>
  <si>
    <t>115</t>
  </si>
  <si>
    <t>Uup</t>
  </si>
  <si>
    <t>117</t>
  </si>
  <si>
    <t>Uus</t>
  </si>
  <si>
    <t>119</t>
  </si>
  <si>
    <t>120</t>
  </si>
  <si>
    <t>121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</si>
  <si>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</si>
  <si>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</si>
  <si>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</si>
  <si>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</si>
  <si>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</si>
  <si>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</si>
  <si>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</si>
  <si>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</si>
  <si>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</si>
  <si>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</si>
  <si>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</si>
  <si>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</si>
  <si>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</si>
  <si>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</si>
  <si>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</si>
  <si>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Uue</t>
  </si>
  <si>
    <t>Ubu</t>
  </si>
  <si>
    <t>Upq</t>
  </si>
  <si>
    <t>Upp</t>
  </si>
  <si>
    <t>Uph</t>
  </si>
  <si>
    <t>Ups</t>
  </si>
  <si>
    <t>Upo</t>
  </si>
  <si>
    <t>Upe</t>
  </si>
  <si>
    <t>Uhn</t>
  </si>
  <si>
    <t>Uhu</t>
  </si>
  <si>
    <t>Uhb</t>
  </si>
  <si>
    <t>Uht</t>
  </si>
  <si>
    <t>Uhq</t>
  </si>
  <si>
    <t>Uhp</t>
  </si>
  <si>
    <t>Uhh</t>
  </si>
  <si>
    <t>Uhs</t>
  </si>
  <si>
    <t>Uho</t>
  </si>
  <si>
    <t>2</t>
  </si>
  <si>
    <t>3</t>
  </si>
  <si>
    <t>4</t>
  </si>
  <si>
    <t>5</t>
  </si>
  <si>
    <t>6</t>
  </si>
  <si>
    <t>7</t>
  </si>
  <si>
    <t>8</t>
  </si>
  <si>
    <t>X</t>
  </si>
  <si>
    <t>A</t>
  </si>
  <si>
    <t>(Also B)</t>
  </si>
  <si>
    <t>Active Metals</t>
  </si>
  <si>
    <t>Transition Metals</t>
  </si>
  <si>
    <t>(Also Transition Metals)</t>
  </si>
  <si>
    <t>Non-Metals</t>
  </si>
  <si>
    <t>Noble Gases</t>
  </si>
  <si>
    <t>-2</t>
  </si>
  <si>
    <t>-2, 4, 6</t>
  </si>
  <si>
    <t>-1</t>
  </si>
  <si>
    <t>x</t>
  </si>
  <si>
    <t>3, 2</t>
  </si>
  <si>
    <t>2, 3</t>
  </si>
  <si>
    <t>2.10</t>
  </si>
  <si>
    <t>0.79</t>
  </si>
  <si>
    <t>0.7</t>
  </si>
  <si>
    <t>0.95</t>
  </si>
  <si>
    <t>1.1</t>
  </si>
  <si>
    <t>1.3</t>
  </si>
  <si>
    <t>1.6</t>
  </si>
  <si>
    <t>1.5</t>
  </si>
  <si>
    <t>2.36</t>
  </si>
  <si>
    <t>39.1</t>
  </si>
  <si>
    <t>24.3</t>
  </si>
  <si>
    <t>1.9</t>
  </si>
  <si>
    <t>1.83</t>
  </si>
  <si>
    <t>2.2</t>
  </si>
  <si>
    <t>atomic number --&gt;</t>
  </si>
  <si>
    <t xml:space="preserve">electronegativity --&gt; </t>
  </si>
  <si>
    <t xml:space="preserve">symbol --&gt; </t>
  </si>
  <si>
    <t xml:space="preserve">name --&gt; </t>
  </si>
  <si>
    <t xml:space="preserve"> &lt;-- atomic weight</t>
  </si>
  <si>
    <t xml:space="preserve"> &lt;-- oxidation states (bold most stable)</t>
  </si>
  <si>
    <t>2.28</t>
  </si>
  <si>
    <t>1.93</t>
  </si>
  <si>
    <t>2.54</t>
  </si>
  <si>
    <t>1.69</t>
  </si>
  <si>
    <t>2.00</t>
  </si>
  <si>
    <t>2.04</t>
  </si>
  <si>
    <t>2.55</t>
  </si>
  <si>
    <t>3.04</t>
  </si>
  <si>
    <t>2.19</t>
  </si>
  <si>
    <t>2.18</t>
  </si>
  <si>
    <t>2.05</t>
  </si>
  <si>
    <t>2.33</t>
  </si>
  <si>
    <t>3.44</t>
  </si>
  <si>
    <t>2.58</t>
  </si>
  <si>
    <t>2.1</t>
  </si>
  <si>
    <t>2.0</t>
  </si>
  <si>
    <t>3.98</t>
  </si>
  <si>
    <t>3.16</t>
  </si>
  <si>
    <t>2.96</t>
  </si>
  <si>
    <t>2.66</t>
  </si>
  <si>
    <t>2.6</t>
  </si>
  <si>
    <t>1.13</t>
  </si>
  <si>
    <t>1.2</t>
  </si>
  <si>
    <r>
      <t>4</t>
    </r>
    <r>
      <rPr>
        <sz val="10.5"/>
        <rFont val="Arial Narrow"/>
        <family val="2"/>
      </rPr>
      <t>, 3</t>
    </r>
  </si>
  <si>
    <r>
      <t>5</t>
    </r>
    <r>
      <rPr>
        <sz val="10.5"/>
        <rFont val="Arial Narrow"/>
        <family val="2"/>
      </rPr>
      <t>, 4, 3, 2</t>
    </r>
  </si>
  <si>
    <r>
      <t xml:space="preserve">6, </t>
    </r>
    <r>
      <rPr>
        <b/>
        <sz val="10.5"/>
        <rFont val="Arial Narrow"/>
        <family val="2"/>
      </rPr>
      <t>3</t>
    </r>
    <r>
      <rPr>
        <sz val="10.5"/>
        <rFont val="Arial Narrow"/>
        <family val="2"/>
      </rPr>
      <t>, 2</t>
    </r>
  </si>
  <si>
    <r>
      <t xml:space="preserve">7, 6, 4, 3, </t>
    </r>
    <r>
      <rPr>
        <b/>
        <sz val="10.5"/>
        <rFont val="Arial Narrow"/>
        <family val="2"/>
      </rPr>
      <t>2</t>
    </r>
  </si>
  <si>
    <r>
      <t xml:space="preserve">2, </t>
    </r>
    <r>
      <rPr>
        <b/>
        <sz val="10.5"/>
        <rFont val="Arial Narrow"/>
        <family val="2"/>
      </rPr>
      <t>3</t>
    </r>
    <r>
      <rPr>
        <sz val="10.5"/>
        <rFont val="Arial Narrow"/>
        <family val="2"/>
      </rPr>
      <t>, 6</t>
    </r>
  </si>
  <si>
    <r>
      <t>2</t>
    </r>
    <r>
      <rPr>
        <sz val="10.5"/>
        <rFont val="Arial Narrow"/>
        <family val="2"/>
      </rPr>
      <t>, 3</t>
    </r>
  </si>
  <si>
    <r>
      <t>2</t>
    </r>
    <r>
      <rPr>
        <sz val="10.5"/>
        <rFont val="Arial Narrow"/>
        <family val="2"/>
      </rPr>
      <t>, 1</t>
    </r>
  </si>
  <si>
    <r>
      <t>± 3</t>
    </r>
    <r>
      <rPr>
        <sz val="10.5"/>
        <rFont val="Arial Narrow"/>
        <family val="2"/>
      </rPr>
      <t>, 5</t>
    </r>
  </si>
  <si>
    <r>
      <t xml:space="preserve">± </t>
    </r>
    <r>
      <rPr>
        <sz val="10.5"/>
        <rFont val="Arial Narrow"/>
        <family val="2"/>
      </rPr>
      <t xml:space="preserve">2, </t>
    </r>
    <r>
      <rPr>
        <b/>
        <sz val="10.5"/>
        <rFont val="Arial Narrow"/>
        <family val="2"/>
      </rPr>
      <t>4</t>
    </r>
    <r>
      <rPr>
        <sz val="10.5"/>
        <rFont val="Arial Narrow"/>
        <family val="2"/>
      </rPr>
      <t>, 6</t>
    </r>
  </si>
  <si>
    <r>
      <t>± 1</t>
    </r>
    <r>
      <rPr>
        <sz val="10.5"/>
        <rFont val="Arial Narrow"/>
        <family val="2"/>
      </rPr>
      <t>, 5, 7</t>
    </r>
  </si>
  <si>
    <r>
      <t>0</t>
    </r>
    <r>
      <rPr>
        <sz val="10.5"/>
        <rFont val="Arial Narrow"/>
        <family val="2"/>
      </rPr>
      <t>, 2</t>
    </r>
  </si>
  <si>
    <r>
      <t>± 4</t>
    </r>
    <r>
      <rPr>
        <sz val="10.5"/>
        <rFont val="Arial Narrow"/>
        <family val="2"/>
      </rPr>
      <t>, 2</t>
    </r>
  </si>
  <si>
    <r>
      <t>± 3</t>
    </r>
    <r>
      <rPr>
        <sz val="10.5"/>
        <rFont val="Arial Narrow"/>
        <family val="2"/>
      </rPr>
      <t>, 5, 4, 2</t>
    </r>
  </si>
  <si>
    <r>
      <t>4</t>
    </r>
    <r>
      <rPr>
        <sz val="10.5"/>
        <rFont val="Arial Narrow"/>
        <family val="2"/>
      </rPr>
      <t>, 2</t>
    </r>
  </si>
  <si>
    <r>
      <t>± 3</t>
    </r>
    <r>
      <rPr>
        <sz val="10.5"/>
        <rFont val="Arial Narrow"/>
        <family val="2"/>
      </rPr>
      <t>, 5, 4</t>
    </r>
  </si>
  <si>
    <r>
      <t xml:space="preserve">± </t>
    </r>
    <r>
      <rPr>
        <sz val="10.5"/>
        <rFont val="Arial Narrow"/>
        <family val="2"/>
      </rPr>
      <t xml:space="preserve">2, 4, </t>
    </r>
    <r>
      <rPr>
        <b/>
        <sz val="10.5"/>
        <rFont val="Arial Narrow"/>
        <family val="2"/>
      </rPr>
      <t>6</t>
    </r>
  </si>
  <si>
    <r>
      <t>± 1</t>
    </r>
    <r>
      <rPr>
        <sz val="10.5"/>
        <rFont val="Arial Narrow"/>
        <family val="2"/>
      </rPr>
      <t>, 3, 5, 7</t>
    </r>
  </si>
  <si>
    <r>
      <t>5</t>
    </r>
    <r>
      <rPr>
        <sz val="10.5"/>
        <rFont val="Arial Narrow"/>
        <family val="2"/>
      </rPr>
      <t>, 3</t>
    </r>
  </si>
  <si>
    <r>
      <t>6</t>
    </r>
    <r>
      <rPr>
        <sz val="10.5"/>
        <rFont val="Arial Narrow"/>
        <family val="2"/>
      </rPr>
      <t>, 5, 4, 3, 2</t>
    </r>
  </si>
  <si>
    <r>
      <t xml:space="preserve">2, </t>
    </r>
    <r>
      <rPr>
        <b/>
        <sz val="10.5"/>
        <rFont val="Arial Narrow"/>
        <family val="2"/>
      </rPr>
      <t>3</t>
    </r>
    <r>
      <rPr>
        <sz val="10.5"/>
        <rFont val="Arial Narrow"/>
        <family val="2"/>
      </rPr>
      <t>, 4, 6, 8</t>
    </r>
  </si>
  <si>
    <r>
      <t xml:space="preserve">2, </t>
    </r>
    <r>
      <rPr>
        <b/>
        <sz val="10.5"/>
        <rFont val="Arial Narrow"/>
        <family val="2"/>
      </rPr>
      <t>3</t>
    </r>
    <r>
      <rPr>
        <sz val="10.5"/>
        <rFont val="Arial Narrow"/>
        <family val="2"/>
      </rPr>
      <t>, 4</t>
    </r>
  </si>
  <si>
    <r>
      <t>2</t>
    </r>
    <r>
      <rPr>
        <sz val="10.5"/>
        <rFont val="Arial Narrow"/>
        <family val="2"/>
      </rPr>
      <t>, 4</t>
    </r>
  </si>
  <si>
    <r>
      <t>0</t>
    </r>
    <r>
      <rPr>
        <sz val="10.5"/>
        <rFont val="Arial Narrow"/>
        <family val="2"/>
      </rPr>
      <t>, 2, 4, 6</t>
    </r>
  </si>
  <si>
    <r>
      <t>7</t>
    </r>
    <r>
      <rPr>
        <sz val="10.5"/>
        <rFont val="Arial Narrow"/>
        <family val="2"/>
      </rPr>
      <t>, 6, 4, 2</t>
    </r>
  </si>
  <si>
    <r>
      <t xml:space="preserve">2, 3, </t>
    </r>
    <r>
      <rPr>
        <b/>
        <sz val="10.5"/>
        <rFont val="Arial Narrow"/>
        <family val="2"/>
      </rPr>
      <t>4</t>
    </r>
    <r>
      <rPr>
        <sz val="10.5"/>
        <rFont val="Arial Narrow"/>
        <family val="2"/>
      </rPr>
      <t>, 6, 8</t>
    </r>
  </si>
  <si>
    <r>
      <t xml:space="preserve">2, 3, </t>
    </r>
    <r>
      <rPr>
        <b/>
        <sz val="10.5"/>
        <rFont val="Arial Narrow"/>
        <family val="2"/>
      </rPr>
      <t>4</t>
    </r>
    <r>
      <rPr>
        <sz val="10.5"/>
        <rFont val="Arial Narrow"/>
        <family val="2"/>
      </rPr>
      <t>, 6</t>
    </r>
  </si>
  <si>
    <r>
      <t xml:space="preserve">2, </t>
    </r>
    <r>
      <rPr>
        <b/>
        <sz val="10.5"/>
        <rFont val="Arial Narrow"/>
        <family val="2"/>
      </rPr>
      <t>4</t>
    </r>
  </si>
  <si>
    <r>
      <t>3</t>
    </r>
    <r>
      <rPr>
        <sz val="10.5"/>
        <rFont val="Arial Narrow"/>
        <family val="2"/>
      </rPr>
      <t>, 1</t>
    </r>
  </si>
  <si>
    <r>
      <t xml:space="preserve">4, </t>
    </r>
    <r>
      <rPr>
        <b/>
        <sz val="10.5"/>
        <rFont val="Arial Narrow"/>
        <family val="2"/>
      </rPr>
      <t>2</t>
    </r>
  </si>
  <si>
    <r>
      <t>3</t>
    </r>
    <r>
      <rPr>
        <sz val="10.5"/>
        <rFont val="Arial Narrow"/>
        <family val="2"/>
      </rPr>
      <t>, 5</t>
    </r>
  </si>
  <si>
    <r>
      <t>4</t>
    </r>
    <r>
      <rPr>
        <sz val="10.5"/>
        <rFont val="Arial Narrow"/>
        <family val="2"/>
      </rPr>
      <t>, 2, 6</t>
    </r>
  </si>
  <si>
    <r>
      <t>0</t>
    </r>
    <r>
      <rPr>
        <sz val="10.5"/>
        <rFont val="Arial Narrow"/>
        <family val="2"/>
      </rPr>
      <t>, 2, 2</t>
    </r>
  </si>
  <si>
    <r>
      <t>3</t>
    </r>
    <r>
      <rPr>
        <sz val="10.5"/>
        <rFont val="Arial Narrow"/>
        <family val="2"/>
      </rPr>
      <t>, 4</t>
    </r>
  </si>
  <si>
    <r>
      <t xml:space="preserve">3, </t>
    </r>
    <r>
      <rPr>
        <b/>
        <sz val="10.5"/>
        <rFont val="Arial Narrow"/>
        <family val="2"/>
      </rPr>
      <t>4</t>
    </r>
  </si>
  <si>
    <r>
      <t>3</t>
    </r>
    <r>
      <rPr>
        <sz val="10.5"/>
        <rFont val="Arial Narrow"/>
        <family val="2"/>
      </rPr>
      <t>, 2</t>
    </r>
  </si>
  <si>
    <r>
      <t>5</t>
    </r>
    <r>
      <rPr>
        <sz val="10.5"/>
        <rFont val="Arial Narrow"/>
        <family val="2"/>
      </rPr>
      <t>, 4</t>
    </r>
  </si>
  <si>
    <r>
      <t>6</t>
    </r>
    <r>
      <rPr>
        <sz val="10.5"/>
        <rFont val="Arial Narrow"/>
        <family val="2"/>
      </rPr>
      <t>, 5, 4, 3</t>
    </r>
  </si>
  <si>
    <r>
      <t xml:space="preserve">6, </t>
    </r>
    <r>
      <rPr>
        <b/>
        <sz val="10.5"/>
        <rFont val="Arial Narrow"/>
        <family val="2"/>
      </rPr>
      <t>5</t>
    </r>
    <r>
      <rPr>
        <sz val="10.5"/>
        <rFont val="Arial Narrow"/>
        <family val="2"/>
      </rPr>
      <t>, 4, 3</t>
    </r>
  </si>
  <si>
    <r>
      <t xml:space="preserve">6, 5, </t>
    </r>
    <r>
      <rPr>
        <b/>
        <sz val="10.5"/>
        <rFont val="Arial Narrow"/>
        <family val="2"/>
      </rPr>
      <t>4</t>
    </r>
    <r>
      <rPr>
        <sz val="10.5"/>
        <rFont val="Arial Narrow"/>
        <family val="2"/>
      </rPr>
      <t>, 3</t>
    </r>
  </si>
  <si>
    <r>
      <t xml:space="preserve">6, 5, 4, </t>
    </r>
    <r>
      <rPr>
        <b/>
        <sz val="10.5"/>
        <rFont val="Arial Narrow"/>
        <family val="2"/>
      </rPr>
      <t>3</t>
    </r>
  </si>
  <si>
    <r>
      <t xml:space="preserve">4, </t>
    </r>
    <r>
      <rPr>
        <b/>
        <sz val="10.5"/>
        <rFont val="Arial Narrow"/>
        <family val="2"/>
      </rPr>
      <t>3</t>
    </r>
  </si>
  <si>
    <t>*</t>
  </si>
  <si>
    <t>**</t>
  </si>
  <si>
    <t>The Periodic Table of the Elements</t>
  </si>
  <si>
    <t>20</t>
  </si>
  <si>
    <t>14</t>
  </si>
  <si>
    <t>(1)</t>
  </si>
  <si>
    <t>3.42</t>
  </si>
  <si>
    <t>(c) 2007 Zahm</t>
  </si>
  <si>
    <t>9.0n5</t>
  </si>
  <si>
    <t>1.8n4</t>
  </si>
  <si>
    <t>1615</t>
  </si>
  <si>
    <t>2744</t>
  </si>
  <si>
    <t>3134</t>
  </si>
  <si>
    <t xml:space="preserve"> &lt;-- boiling point (K)</t>
  </si>
  <si>
    <t>4275</t>
  </si>
  <si>
    <t>4284</t>
  </si>
  <si>
    <t>77</t>
  </si>
  <si>
    <t>90</t>
  </si>
  <si>
    <t>85</t>
  </si>
  <si>
    <t>27</t>
  </si>
  <si>
    <t>454</t>
  </si>
  <si>
    <t>1560</t>
  </si>
  <si>
    <t>symbol --&gt;</t>
  </si>
  <si>
    <t>1811</t>
  </si>
  <si>
    <t xml:space="preserve"> &lt;-- freezing/melting point (K)</t>
  </si>
  <si>
    <t>2348</t>
  </si>
  <si>
    <t>4052</t>
  </si>
  <si>
    <t>63</t>
  </si>
  <si>
    <t>54</t>
  </si>
  <si>
    <t>25</t>
  </si>
  <si>
    <t xml:space="preserve"> &lt;-- electronegativity</t>
  </si>
  <si>
    <t>0.43</t>
  </si>
  <si>
    <t>0.107</t>
  </si>
  <si>
    <t xml:space="preserve"> &lt;-- specific heat (cal/gC)</t>
  </si>
  <si>
    <t>0.245</t>
  </si>
  <si>
    <t>0.220</t>
  </si>
  <si>
    <t>0.197</t>
  </si>
  <si>
    <t>0.246</t>
  </si>
  <si>
    <r>
      <t xml:space="preserve">2, </t>
    </r>
    <r>
      <rPr>
        <b/>
        <sz val="12"/>
        <rFont val="Arial Narrow"/>
        <family val="2"/>
      </rPr>
      <t>3</t>
    </r>
    <r>
      <rPr>
        <sz val="12"/>
        <rFont val="Arial Narrow"/>
        <family val="2"/>
      </rPr>
      <t>, 6</t>
    </r>
  </si>
  <si>
    <r>
      <t>± 4</t>
    </r>
    <r>
      <rPr>
        <sz val="12"/>
        <rFont val="Arial Narrow"/>
        <family val="2"/>
      </rPr>
      <t>, 2</t>
    </r>
  </si>
  <si>
    <r>
      <t>± 3</t>
    </r>
    <r>
      <rPr>
        <sz val="12"/>
        <rFont val="Arial Narrow"/>
        <family val="2"/>
      </rPr>
      <t>, 5, 4, 2</t>
    </r>
  </si>
  <si>
    <t>0.53</t>
  </si>
  <si>
    <t>atomic weight (g/mol) --&gt;</t>
  </si>
  <si>
    <t>7.874</t>
  </si>
  <si>
    <t xml:space="preserve"> &lt;-- density (g/mL)</t>
  </si>
  <si>
    <t>2.37</t>
  </si>
  <si>
    <t>1.3n3</t>
  </si>
  <si>
    <t>1.4n3</t>
  </si>
  <si>
    <t>1.7n3</t>
  </si>
  <si>
    <t>9.0n4</t>
  </si>
  <si>
    <t>name --&gt;</t>
  </si>
  <si>
    <t xml:space="preserve"> ( ) estimates in parentheses</t>
  </si>
  <si>
    <t>1156</t>
  </si>
  <si>
    <t>1363</t>
  </si>
  <si>
    <t>2792</t>
  </si>
  <si>
    <t>3246</t>
  </si>
  <si>
    <t>553</t>
  </si>
  <si>
    <t>718</t>
  </si>
  <si>
    <t>239</t>
  </si>
  <si>
    <t>88</t>
  </si>
  <si>
    <t>371</t>
  </si>
  <si>
    <t>923</t>
  </si>
  <si>
    <t>934</t>
  </si>
  <si>
    <t>1686</t>
  </si>
  <si>
    <t>317</t>
  </si>
  <si>
    <t>388</t>
  </si>
  <si>
    <t>172</t>
  </si>
  <si>
    <t>84</t>
  </si>
  <si>
    <t>0.29</t>
  </si>
  <si>
    <t>0.244</t>
  </si>
  <si>
    <t>0.215</t>
  </si>
  <si>
    <t>0.167</t>
  </si>
  <si>
    <t>0.124</t>
  </si>
  <si>
    <r>
      <t>4</t>
    </r>
    <r>
      <rPr>
        <sz val="12"/>
        <rFont val="Arial Narrow"/>
        <family val="2"/>
      </rPr>
      <t>, 2</t>
    </r>
  </si>
  <si>
    <r>
      <t>± 3</t>
    </r>
    <r>
      <rPr>
        <sz val="12"/>
        <rFont val="Arial Narrow"/>
        <family val="2"/>
      </rPr>
      <t>, 5, 4</t>
    </r>
  </si>
  <si>
    <r>
      <t xml:space="preserve">± </t>
    </r>
    <r>
      <rPr>
        <sz val="12"/>
        <rFont val="Arial Narrow"/>
        <family val="2"/>
      </rPr>
      <t xml:space="preserve">2, 4, </t>
    </r>
    <r>
      <rPr>
        <b/>
        <sz val="12"/>
        <rFont val="Arial Narrow"/>
        <family val="2"/>
      </rPr>
      <t>6</t>
    </r>
  </si>
  <si>
    <r>
      <t>± 1</t>
    </r>
    <r>
      <rPr>
        <sz val="12"/>
        <rFont val="Arial Narrow"/>
        <family val="2"/>
      </rPr>
      <t>, 3, 5, 7</t>
    </r>
  </si>
  <si>
    <t>2.70</t>
  </si>
  <si>
    <t>3.2n3</t>
  </si>
  <si>
    <t>1.8n3</t>
  </si>
  <si>
    <t>[-------------------------VIIIB-------------------------]</t>
  </si>
  <si>
    <t>1033</t>
  </si>
  <si>
    <t>1757</t>
  </si>
  <si>
    <t>3109</t>
  </si>
  <si>
    <t>3560</t>
  </si>
  <si>
    <t>3680</t>
  </si>
  <si>
    <t>2945</t>
  </si>
  <si>
    <t>2234</t>
  </si>
  <si>
    <t>3200</t>
  </si>
  <si>
    <t>3186</t>
  </si>
  <si>
    <t>2835</t>
  </si>
  <si>
    <t>1180</t>
  </si>
  <si>
    <t>2477</t>
  </si>
  <si>
    <t>3115</t>
  </si>
  <si>
    <t>(876)</t>
  </si>
  <si>
    <t>958</t>
  </si>
  <si>
    <t>332</t>
  </si>
  <si>
    <t>337</t>
  </si>
  <si>
    <t>1115</t>
  </si>
  <si>
    <t>1814</t>
  </si>
  <si>
    <t>1941</t>
  </si>
  <si>
    <t>2183</t>
  </si>
  <si>
    <t>2130</t>
  </si>
  <si>
    <t>1519</t>
  </si>
  <si>
    <t>1768</t>
  </si>
  <si>
    <t>1728</t>
  </si>
  <si>
    <t>1358</t>
  </si>
  <si>
    <t>693</t>
  </si>
  <si>
    <t>303</t>
  </si>
  <si>
    <t>1211</t>
  </si>
  <si>
    <t>(1090)</t>
  </si>
  <si>
    <t>494</t>
  </si>
  <si>
    <t>266</t>
  </si>
  <si>
    <t>0.181</t>
  </si>
  <si>
    <t>0.155</t>
  </si>
  <si>
    <t>0.136</t>
  </si>
  <si>
    <t>0.125</t>
  </si>
  <si>
    <t>0.117</t>
  </si>
  <si>
    <t>0.115</t>
  </si>
  <si>
    <t>0.101</t>
  </si>
  <si>
    <t>0.106</t>
  </si>
  <si>
    <t>0.092</t>
  </si>
  <si>
    <t>0.093</t>
  </si>
  <si>
    <t>0.089</t>
  </si>
  <si>
    <t>0.076</t>
  </si>
  <si>
    <t>0.059</t>
  </si>
  <si>
    <r>
      <t>4</t>
    </r>
    <r>
      <rPr>
        <sz val="12"/>
        <rFont val="Arial Narrow"/>
        <family val="2"/>
      </rPr>
      <t>, 3</t>
    </r>
  </si>
  <si>
    <r>
      <t>5</t>
    </r>
    <r>
      <rPr>
        <sz val="12"/>
        <rFont val="Arial Narrow"/>
        <family val="2"/>
      </rPr>
      <t>, 4, 3, 2</t>
    </r>
  </si>
  <si>
    <r>
      <t xml:space="preserve">6, </t>
    </r>
    <r>
      <rPr>
        <b/>
        <sz val="12"/>
        <rFont val="Arial Narrow"/>
        <family val="2"/>
      </rPr>
      <t>3</t>
    </r>
    <r>
      <rPr>
        <sz val="12"/>
        <rFont val="Arial Narrow"/>
        <family val="2"/>
      </rPr>
      <t>, 2</t>
    </r>
  </si>
  <si>
    <r>
      <t xml:space="preserve">7, 6, 4, 3, </t>
    </r>
    <r>
      <rPr>
        <b/>
        <sz val="12"/>
        <rFont val="Arial Narrow"/>
        <family val="2"/>
      </rPr>
      <t>2</t>
    </r>
  </si>
  <si>
    <r>
      <t>2</t>
    </r>
    <r>
      <rPr>
        <sz val="12"/>
        <rFont val="Arial Narrow"/>
        <family val="2"/>
      </rPr>
      <t>, 3</t>
    </r>
  </si>
  <si>
    <r>
      <t>2</t>
    </r>
    <r>
      <rPr>
        <sz val="12"/>
        <rFont val="Arial Narrow"/>
        <family val="2"/>
      </rPr>
      <t>, 1</t>
    </r>
  </si>
  <si>
    <r>
      <t>± 3</t>
    </r>
    <r>
      <rPr>
        <sz val="12"/>
        <rFont val="Arial Narrow"/>
        <family val="2"/>
      </rPr>
      <t>, 5</t>
    </r>
  </si>
  <si>
    <r>
      <t xml:space="preserve">± </t>
    </r>
    <r>
      <rPr>
        <sz val="12"/>
        <rFont val="Arial Narrow"/>
        <family val="2"/>
      </rPr>
      <t xml:space="preserve">2, </t>
    </r>
    <r>
      <rPr>
        <b/>
        <sz val="12"/>
        <rFont val="Arial Narrow"/>
        <family val="2"/>
      </rPr>
      <t>4</t>
    </r>
    <r>
      <rPr>
        <sz val="12"/>
        <rFont val="Arial Narrow"/>
        <family val="2"/>
      </rPr>
      <t>, 6</t>
    </r>
  </si>
  <si>
    <r>
      <t>± 1</t>
    </r>
    <r>
      <rPr>
        <sz val="12"/>
        <rFont val="Arial Narrow"/>
        <family val="2"/>
      </rPr>
      <t>, 5, 7</t>
    </r>
  </si>
  <si>
    <r>
      <t>0</t>
    </r>
    <r>
      <rPr>
        <sz val="12"/>
        <rFont val="Arial Narrow"/>
        <family val="2"/>
      </rPr>
      <t>, 2</t>
    </r>
  </si>
  <si>
    <t>2.99</t>
  </si>
  <si>
    <t>4.54</t>
  </si>
  <si>
    <t>6.11</t>
  </si>
  <si>
    <t>7.19</t>
  </si>
  <si>
    <t>7.44</t>
  </si>
  <si>
    <t>8.90</t>
  </si>
  <si>
    <t>8.96</t>
  </si>
  <si>
    <t>7.13</t>
  </si>
  <si>
    <t>6.095</t>
  </si>
  <si>
    <t>5.32</t>
  </si>
  <si>
    <t>3.7n3</t>
  </si>
  <si>
    <t>961</t>
  </si>
  <si>
    <t>1655</t>
  </si>
  <si>
    <t>3618</t>
  </si>
  <si>
    <t>4682</t>
  </si>
  <si>
    <t>5017</t>
  </si>
  <si>
    <t>4912</t>
  </si>
  <si>
    <t>4538</t>
  </si>
  <si>
    <t>4423</t>
  </si>
  <si>
    <t>3968</t>
  </si>
  <si>
    <t>3236</t>
  </si>
  <si>
    <t>2435</t>
  </si>
  <si>
    <t>1040</t>
  </si>
  <si>
    <t>2345</t>
  </si>
  <si>
    <t>2828</t>
  </si>
  <si>
    <t>1860</t>
  </si>
  <si>
    <t>1261</t>
  </si>
  <si>
    <t>458</t>
  </si>
  <si>
    <t>312</t>
  </si>
  <si>
    <t>1050</t>
  </si>
  <si>
    <t>1795</t>
  </si>
  <si>
    <t>2128</t>
  </si>
  <si>
    <t>2730</t>
  </si>
  <si>
    <t>2896</t>
  </si>
  <si>
    <t>2430</t>
  </si>
  <si>
    <t>2607</t>
  </si>
  <si>
    <t>2237</t>
  </si>
  <si>
    <t>1828</t>
  </si>
  <si>
    <t>1235</t>
  </si>
  <si>
    <t>594</t>
  </si>
  <si>
    <t>430</t>
  </si>
  <si>
    <t>505</t>
  </si>
  <si>
    <t>904</t>
  </si>
  <si>
    <t>723</t>
  </si>
  <si>
    <t>387</t>
  </si>
  <si>
    <t>0.072</t>
  </si>
  <si>
    <t>0.066</t>
  </si>
  <si>
    <t>0.063</t>
  </si>
  <si>
    <t>0.060</t>
  </si>
  <si>
    <t>0.057</t>
  </si>
  <si>
    <t>0.058</t>
  </si>
  <si>
    <t>0.056</t>
  </si>
  <si>
    <t>0.055</t>
  </si>
  <si>
    <t>0.054</t>
  </si>
  <si>
    <t>0.048</t>
  </si>
  <si>
    <t>0.038</t>
  </si>
  <si>
    <r>
      <t>5</t>
    </r>
    <r>
      <rPr>
        <sz val="12"/>
        <rFont val="Arial Narrow"/>
        <family val="2"/>
      </rPr>
      <t>, 3</t>
    </r>
  </si>
  <si>
    <r>
      <t>6</t>
    </r>
    <r>
      <rPr>
        <sz val="12"/>
        <rFont val="Arial Narrow"/>
        <family val="2"/>
      </rPr>
      <t>, 5, 4, 3, 2</t>
    </r>
  </si>
  <si>
    <r>
      <t xml:space="preserve">2, </t>
    </r>
    <r>
      <rPr>
        <b/>
        <sz val="12"/>
        <rFont val="Arial Narrow"/>
        <family val="2"/>
      </rPr>
      <t>3</t>
    </r>
    <r>
      <rPr>
        <sz val="12"/>
        <rFont val="Arial Narrow"/>
        <family val="2"/>
      </rPr>
      <t>, 4, 6, 8</t>
    </r>
  </si>
  <si>
    <r>
      <t xml:space="preserve">2, </t>
    </r>
    <r>
      <rPr>
        <b/>
        <sz val="12"/>
        <rFont val="Arial Narrow"/>
        <family val="2"/>
      </rPr>
      <t>3</t>
    </r>
    <r>
      <rPr>
        <sz val="12"/>
        <rFont val="Arial Narrow"/>
        <family val="2"/>
      </rPr>
      <t>, 4</t>
    </r>
  </si>
  <si>
    <r>
      <t>2</t>
    </r>
    <r>
      <rPr>
        <sz val="12"/>
        <rFont val="Arial Narrow"/>
        <family val="2"/>
      </rPr>
      <t>, 4</t>
    </r>
  </si>
  <si>
    <r>
      <t xml:space="preserve">- </t>
    </r>
    <r>
      <rPr>
        <sz val="12"/>
        <rFont val="Arial Narrow"/>
        <family val="2"/>
      </rPr>
      <t xml:space="preserve">2, </t>
    </r>
    <r>
      <rPr>
        <b/>
        <sz val="12"/>
        <rFont val="Arial Narrow"/>
        <family val="2"/>
      </rPr>
      <t>4</t>
    </r>
    <r>
      <rPr>
        <sz val="12"/>
        <rFont val="Arial Narrow"/>
        <family val="2"/>
      </rPr>
      <t>, 6</t>
    </r>
  </si>
  <si>
    <r>
      <t>0</t>
    </r>
    <r>
      <rPr>
        <sz val="12"/>
        <rFont val="Arial Narrow"/>
        <family val="2"/>
      </rPr>
      <t>, 2, 4, 6</t>
    </r>
  </si>
  <si>
    <t>4.47</t>
  </si>
  <si>
    <t>6.51</t>
  </si>
  <si>
    <t>8.57</t>
  </si>
  <si>
    <t>10.22</t>
  </si>
  <si>
    <t>11.5</t>
  </si>
  <si>
    <t>12.37</t>
  </si>
  <si>
    <t>12.41</t>
  </si>
  <si>
    <t>10.50</t>
  </si>
  <si>
    <t>8.65</t>
  </si>
  <si>
    <t>7.31</t>
  </si>
  <si>
    <t>6.24</t>
  </si>
  <si>
    <t>5.9n3</t>
  </si>
  <si>
    <t>944</t>
  </si>
  <si>
    <t>2170</t>
  </si>
  <si>
    <t>4876</t>
  </si>
  <si>
    <t>5730</t>
  </si>
  <si>
    <t>5828</t>
  </si>
  <si>
    <t>5870</t>
  </si>
  <si>
    <t>5285</t>
  </si>
  <si>
    <t>4700</t>
  </si>
  <si>
    <t>4097</t>
  </si>
  <si>
    <t>3130</t>
  </si>
  <si>
    <t>630</t>
  </si>
  <si>
    <t>1746</t>
  </si>
  <si>
    <t>1925</t>
  </si>
  <si>
    <t>1837</t>
  </si>
  <si>
    <t>?</t>
  </si>
  <si>
    <t>610</t>
  </si>
  <si>
    <t>211</t>
  </si>
  <si>
    <t>302</t>
  </si>
  <si>
    <t>1000</t>
  </si>
  <si>
    <t>2506</t>
  </si>
  <si>
    <t>3290</t>
  </si>
  <si>
    <t>3459</t>
  </si>
  <si>
    <t>3306</t>
  </si>
  <si>
    <t>2720</t>
  </si>
  <si>
    <t>2042</t>
  </si>
  <si>
    <t>1337</t>
  </si>
  <si>
    <t>234</t>
  </si>
  <si>
    <t>577</t>
  </si>
  <si>
    <t>601</t>
  </si>
  <si>
    <t>545</t>
  </si>
  <si>
    <t>527</t>
  </si>
  <si>
    <t>575</t>
  </si>
  <si>
    <t>202</t>
  </si>
  <si>
    <t>0.049</t>
  </si>
  <si>
    <t>0.033</t>
  </si>
  <si>
    <t>.033</t>
  </si>
  <si>
    <t>0.031</t>
  </si>
  <si>
    <t>0.022</t>
  </si>
  <si>
    <r>
      <t>7</t>
    </r>
    <r>
      <rPr>
        <sz val="12"/>
        <rFont val="Arial Narrow"/>
        <family val="2"/>
      </rPr>
      <t>, 6, 4, 2</t>
    </r>
  </si>
  <si>
    <r>
      <t xml:space="preserve">2, 3, </t>
    </r>
    <r>
      <rPr>
        <b/>
        <sz val="12"/>
        <rFont val="Arial Narrow"/>
        <family val="2"/>
      </rPr>
      <t>4</t>
    </r>
    <r>
      <rPr>
        <sz val="12"/>
        <rFont val="Arial Narrow"/>
        <family val="2"/>
      </rPr>
      <t>, 6, 8</t>
    </r>
  </si>
  <si>
    <r>
      <t xml:space="preserve">2, 3, </t>
    </r>
    <r>
      <rPr>
        <b/>
        <sz val="12"/>
        <rFont val="Arial Narrow"/>
        <family val="2"/>
      </rPr>
      <t>4</t>
    </r>
    <r>
      <rPr>
        <sz val="12"/>
        <rFont val="Arial Narrow"/>
        <family val="2"/>
      </rPr>
      <t>, 6</t>
    </r>
  </si>
  <si>
    <r>
      <t xml:space="preserve">2, </t>
    </r>
    <r>
      <rPr>
        <b/>
        <sz val="12"/>
        <rFont val="Arial Narrow"/>
        <family val="2"/>
      </rPr>
      <t>4</t>
    </r>
  </si>
  <si>
    <r>
      <t>3</t>
    </r>
    <r>
      <rPr>
        <sz val="12"/>
        <rFont val="Arial Narrow"/>
        <family val="2"/>
      </rPr>
      <t>, 1</t>
    </r>
  </si>
  <si>
    <r>
      <t xml:space="preserve">4, </t>
    </r>
    <r>
      <rPr>
        <b/>
        <sz val="12"/>
        <rFont val="Arial Narrow"/>
        <family val="2"/>
      </rPr>
      <t>2</t>
    </r>
  </si>
  <si>
    <r>
      <t>3</t>
    </r>
    <r>
      <rPr>
        <sz val="12"/>
        <rFont val="Arial Narrow"/>
        <family val="2"/>
      </rPr>
      <t>, 5</t>
    </r>
  </si>
  <si>
    <r>
      <t>4</t>
    </r>
    <r>
      <rPr>
        <sz val="12"/>
        <rFont val="Arial Narrow"/>
        <family val="2"/>
      </rPr>
      <t>, 2, 6</t>
    </r>
  </si>
  <si>
    <t>3.5</t>
  </si>
  <si>
    <t>13.31</t>
  </si>
  <si>
    <t>16.65</t>
  </si>
  <si>
    <t>19.3</t>
  </si>
  <si>
    <t>21.0</t>
  </si>
  <si>
    <t>22.57</t>
  </si>
  <si>
    <t>22.42</t>
  </si>
  <si>
    <t>21.45</t>
  </si>
  <si>
    <t>13.55</t>
  </si>
  <si>
    <t>11.85</t>
  </si>
  <si>
    <t>11.35</t>
  </si>
  <si>
    <t>9.3</t>
  </si>
  <si>
    <t>9.7n3</t>
  </si>
  <si>
    <t>(950)</t>
  </si>
  <si>
    <t>1413</t>
  </si>
  <si>
    <t>300</t>
  </si>
  <si>
    <t>973</t>
  </si>
  <si>
    <t>Ds</t>
  </si>
  <si>
    <t>5.0</t>
  </si>
  <si>
    <t>(266)</t>
  </si>
  <si>
    <t>(284)</t>
  </si>
  <si>
    <t>(286)</t>
  </si>
  <si>
    <t>Darmstadtium</t>
  </si>
  <si>
    <t>Unununium</t>
  </si>
  <si>
    <t>Ununbiium</t>
  </si>
  <si>
    <t>Ununtriium</t>
  </si>
  <si>
    <t>Ununquadium</t>
  </si>
  <si>
    <t>Ununpentium</t>
  </si>
  <si>
    <t>Ununhexium</t>
  </si>
  <si>
    <t>Ununseptium</t>
  </si>
  <si>
    <t>Ununoctium</t>
  </si>
  <si>
    <t>3737</t>
  </si>
  <si>
    <t>3716</t>
  </si>
  <si>
    <t>3785</t>
  </si>
  <si>
    <t>3347</t>
  </si>
  <si>
    <t>3273</t>
  </si>
  <si>
    <t>2067</t>
  </si>
  <si>
    <t>1869</t>
  </si>
  <si>
    <t>3546</t>
  </si>
  <si>
    <t>3503</t>
  </si>
  <si>
    <t>2840</t>
  </si>
  <si>
    <t>2973</t>
  </si>
  <si>
    <t>3140</t>
  </si>
  <si>
    <t>2223</t>
  </si>
  <si>
    <t>1469</t>
  </si>
  <si>
    <t>3675</t>
  </si>
  <si>
    <t>1191</t>
  </si>
  <si>
    <t>1071</t>
  </si>
  <si>
    <t>1204</t>
  </si>
  <si>
    <t>1294</t>
  </si>
  <si>
    <t>1315</t>
  </si>
  <si>
    <t>1347</t>
  </si>
  <si>
    <t>1095</t>
  </si>
  <si>
    <t>1586</t>
  </si>
  <si>
    <t>1629</t>
  </si>
  <si>
    <t>1747</t>
  </si>
  <si>
    <t>1802</t>
  </si>
  <si>
    <t>1816</t>
  </si>
  <si>
    <t>1092</t>
  </si>
  <si>
    <t>1936</t>
  </si>
  <si>
    <t>0.045</t>
  </si>
  <si>
    <t>0.046</t>
  </si>
  <si>
    <t>0.047</t>
  </si>
  <si>
    <t>0.044</t>
  </si>
  <si>
    <t>0.043</t>
  </si>
  <si>
    <t>0.041</t>
  </si>
  <si>
    <t>0.039</t>
  </si>
  <si>
    <t>0.040</t>
  </si>
  <si>
    <t>0.037</t>
  </si>
  <si>
    <t>0.036</t>
  </si>
  <si>
    <r>
      <t>3</t>
    </r>
    <r>
      <rPr>
        <sz val="12"/>
        <rFont val="Arial Narrow"/>
        <family val="2"/>
      </rPr>
      <t>, 4</t>
    </r>
  </si>
  <si>
    <r>
      <t xml:space="preserve">3, </t>
    </r>
    <r>
      <rPr>
        <b/>
        <sz val="12"/>
        <rFont val="Arial Narrow"/>
        <family val="2"/>
      </rPr>
      <t>4</t>
    </r>
  </si>
  <si>
    <r>
      <t>3</t>
    </r>
    <r>
      <rPr>
        <sz val="12"/>
        <rFont val="Arial Narrow"/>
        <family val="2"/>
      </rPr>
      <t>, 2</t>
    </r>
  </si>
  <si>
    <t>6.2</t>
  </si>
  <si>
    <t>6.8</t>
  </si>
  <si>
    <t>7.0</t>
  </si>
  <si>
    <t>7.3</t>
  </si>
  <si>
    <t>7.5</t>
  </si>
  <si>
    <t>5.2</t>
  </si>
  <si>
    <t>7.9</t>
  </si>
  <si>
    <t>8.2</t>
  </si>
  <si>
    <t>8.6</t>
  </si>
  <si>
    <t>8.8</t>
  </si>
  <si>
    <t>9.1</t>
  </si>
  <si>
    <t>6.9</t>
  </si>
  <si>
    <t>9.8</t>
  </si>
  <si>
    <t>(3470)</t>
  </si>
  <si>
    <t>5061</t>
  </si>
  <si>
    <t>(4300)</t>
  </si>
  <si>
    <t>4404</t>
  </si>
  <si>
    <t>(4175)</t>
  </si>
  <si>
    <t>3505</t>
  </si>
  <si>
    <t>2284</t>
  </si>
  <si>
    <t>1324</t>
  </si>
  <si>
    <t>2023</t>
  </si>
  <si>
    <t>1845</t>
  </si>
  <si>
    <t>1408</t>
  </si>
  <si>
    <t>917</t>
  </si>
  <si>
    <t>913</t>
  </si>
  <si>
    <t>1449</t>
  </si>
  <si>
    <t>1620</t>
  </si>
  <si>
    <t>(1170)</t>
  </si>
  <si>
    <t>(1130)</t>
  </si>
  <si>
    <t>(1800)</t>
  </si>
  <si>
    <t>(1100)</t>
  </si>
  <si>
    <t>(1900)</t>
  </si>
  <si>
    <t>0.029</t>
  </si>
  <si>
    <t>0.27</t>
  </si>
  <si>
    <r>
      <t>5</t>
    </r>
    <r>
      <rPr>
        <sz val="12"/>
        <rFont val="Arial Narrow"/>
        <family val="2"/>
      </rPr>
      <t>, 4</t>
    </r>
  </si>
  <si>
    <r>
      <t>6</t>
    </r>
    <r>
      <rPr>
        <sz val="12"/>
        <rFont val="Arial Narrow"/>
        <family val="2"/>
      </rPr>
      <t>, 5, 4, 3</t>
    </r>
  </si>
  <si>
    <r>
      <t xml:space="preserve">6, </t>
    </r>
    <r>
      <rPr>
        <b/>
        <sz val="12"/>
        <rFont val="Arial Narrow"/>
        <family val="2"/>
      </rPr>
      <t>5</t>
    </r>
    <r>
      <rPr>
        <sz val="12"/>
        <rFont val="Arial Narrow"/>
        <family val="2"/>
      </rPr>
      <t>, 4, 3</t>
    </r>
  </si>
  <si>
    <r>
      <t xml:space="preserve">6, 5, </t>
    </r>
    <r>
      <rPr>
        <b/>
        <sz val="12"/>
        <rFont val="Arial Narrow"/>
        <family val="2"/>
      </rPr>
      <t>4</t>
    </r>
    <r>
      <rPr>
        <sz val="12"/>
        <rFont val="Arial Narrow"/>
        <family val="2"/>
      </rPr>
      <t>, 3</t>
    </r>
  </si>
  <si>
    <r>
      <t xml:space="preserve">6, 5, 4, </t>
    </r>
    <r>
      <rPr>
        <b/>
        <sz val="12"/>
        <rFont val="Arial Narrow"/>
        <family val="2"/>
      </rPr>
      <t>3</t>
    </r>
  </si>
  <si>
    <r>
      <t xml:space="preserve">4, </t>
    </r>
    <r>
      <rPr>
        <b/>
        <sz val="12"/>
        <rFont val="Arial Narrow"/>
        <family val="2"/>
      </rPr>
      <t>3</t>
    </r>
  </si>
  <si>
    <t>10.1</t>
  </si>
  <si>
    <t>11.7</t>
  </si>
  <si>
    <t>(15.4)</t>
  </si>
  <si>
    <t>19.84</t>
  </si>
  <si>
    <t>13.7</t>
  </si>
  <si>
    <t>(13.5)</t>
  </si>
  <si>
    <t>(14)</t>
  </si>
  <si>
    <t>Name</t>
  </si>
  <si>
    <t>At. #</t>
  </si>
  <si>
    <t>Symbol</t>
  </si>
  <si>
    <t xml:space="preserve"> BP (K)</t>
  </si>
  <si>
    <t>MP (K)</t>
  </si>
  <si>
    <t>Density</t>
  </si>
  <si>
    <t>at. wt.</t>
  </si>
  <si>
    <t>Most stable oxidation State</t>
  </si>
  <si>
    <t>covalent radius</t>
  </si>
  <si>
    <t>At. Radius   (angstroms)</t>
  </si>
  <si>
    <t>First IP</t>
  </si>
  <si>
    <t>specific heat capacity</t>
  </si>
  <si>
    <t>thermal conductivity</t>
  </si>
  <si>
    <t>electrical conductivity</t>
  </si>
  <si>
    <t>heat of fusion</t>
  </si>
  <si>
    <t>Heat of Vaporization</t>
  </si>
  <si>
    <t>Electro-  negativity</t>
  </si>
  <si>
    <t>Years Since Discovery</t>
  </si>
  <si>
    <t>Family</t>
  </si>
  <si>
    <t>Group</t>
  </si>
  <si>
    <t>orbitla</t>
  </si>
  <si>
    <t>Metal or Non-metal</t>
  </si>
  <si>
    <t>2nd most stable oxidation state</t>
  </si>
  <si>
    <t>3rd most stable oxidation state</t>
  </si>
  <si>
    <t>4th most stable oxidation state</t>
  </si>
  <si>
    <t>mg/kg crust</t>
  </si>
  <si>
    <t>mg/L seawater</t>
  </si>
  <si>
    <t>% human body mass</t>
  </si>
  <si>
    <t>length of name</t>
  </si>
  <si>
    <t>Portugues Name</t>
  </si>
  <si>
    <t>neutrons (rounded)</t>
  </si>
  <si>
    <t>n0/p+</t>
  </si>
  <si>
    <t>s</t>
  </si>
  <si>
    <t>M</t>
  </si>
  <si>
    <t>hidrogênio</t>
  </si>
  <si>
    <t>helium</t>
  </si>
  <si>
    <t>Noble gas</t>
  </si>
  <si>
    <t>hélio</t>
  </si>
  <si>
    <t>lithium</t>
  </si>
  <si>
    <t>Alkali Metal</t>
  </si>
  <si>
    <t>lítio</t>
  </si>
  <si>
    <t>beryllium</t>
  </si>
  <si>
    <t>Alkaline Earth</t>
  </si>
  <si>
    <t>berílio</t>
  </si>
  <si>
    <t>boron</t>
  </si>
  <si>
    <t>p</t>
  </si>
  <si>
    <t>boro</t>
  </si>
  <si>
    <t>carbon</t>
  </si>
  <si>
    <t>carbono</t>
  </si>
  <si>
    <t>nitrogen</t>
  </si>
  <si>
    <t>Pnictide</t>
  </si>
  <si>
    <t>nitrogênio</t>
  </si>
  <si>
    <t>oxygen</t>
  </si>
  <si>
    <t>Chalcogen</t>
  </si>
  <si>
    <t>oxigênio</t>
  </si>
  <si>
    <t>fluorine</t>
  </si>
  <si>
    <t>Halogen</t>
  </si>
  <si>
    <t>flúor</t>
  </si>
  <si>
    <t>neon</t>
  </si>
  <si>
    <t>neônio</t>
  </si>
  <si>
    <t>sodium</t>
  </si>
  <si>
    <t>sódio</t>
  </si>
  <si>
    <t>magnesium</t>
  </si>
  <si>
    <t>magnésio</t>
  </si>
  <si>
    <t>aluminum</t>
  </si>
  <si>
    <t>alumínio</t>
  </si>
  <si>
    <t>silicon</t>
  </si>
  <si>
    <t>silício</t>
  </si>
  <si>
    <t>phosphorus</t>
  </si>
  <si>
    <t>fósforo</t>
  </si>
  <si>
    <t>sulfur</t>
  </si>
  <si>
    <t>enxofre</t>
  </si>
  <si>
    <t>chlorine</t>
  </si>
  <si>
    <t>cloro</t>
  </si>
  <si>
    <t>argon</t>
  </si>
  <si>
    <t>argônio</t>
  </si>
  <si>
    <t>potassium</t>
  </si>
  <si>
    <t>potássio</t>
  </si>
  <si>
    <t>calcium</t>
  </si>
  <si>
    <t>calico</t>
  </si>
  <si>
    <t>scandium</t>
  </si>
  <si>
    <t>Transition Metal</t>
  </si>
  <si>
    <t>escândio</t>
  </si>
  <si>
    <t>titanium</t>
  </si>
  <si>
    <t>titânio</t>
  </si>
  <si>
    <t>vanadium</t>
  </si>
  <si>
    <t>vanâdio</t>
  </si>
  <si>
    <t>chromium</t>
  </si>
  <si>
    <t>cromo</t>
  </si>
  <si>
    <t>manganese</t>
  </si>
  <si>
    <t>manganês</t>
  </si>
  <si>
    <t>iron</t>
  </si>
  <si>
    <t>ferro</t>
  </si>
  <si>
    <t>cobalt</t>
  </si>
  <si>
    <t>cobalto</t>
  </si>
  <si>
    <t>nickel</t>
  </si>
  <si>
    <t>níquel</t>
  </si>
  <si>
    <t>copper</t>
  </si>
  <si>
    <t>cobre</t>
  </si>
  <si>
    <t>zinc</t>
  </si>
  <si>
    <t>zinco</t>
  </si>
  <si>
    <t>gallium</t>
  </si>
  <si>
    <t>gálio</t>
  </si>
  <si>
    <t>germanium</t>
  </si>
  <si>
    <t>germândio</t>
  </si>
  <si>
    <t>arsenic</t>
  </si>
  <si>
    <t>arsênio</t>
  </si>
  <si>
    <t>selenium</t>
  </si>
  <si>
    <t>selênio</t>
  </si>
  <si>
    <t>bromine</t>
  </si>
  <si>
    <t>bromo</t>
  </si>
  <si>
    <t>krypton</t>
  </si>
  <si>
    <t>criptônio</t>
  </si>
  <si>
    <t>rubidium</t>
  </si>
  <si>
    <t>rubídio</t>
  </si>
  <si>
    <t>strontium</t>
  </si>
  <si>
    <t>estrôntio</t>
  </si>
  <si>
    <t>yttrium</t>
  </si>
  <si>
    <t>ítrio</t>
  </si>
  <si>
    <t>zirconium</t>
  </si>
  <si>
    <t>zircônio</t>
  </si>
  <si>
    <t>niobium</t>
  </si>
  <si>
    <t>nióbio</t>
  </si>
  <si>
    <t>molybdenum</t>
  </si>
  <si>
    <t>molibdênio</t>
  </si>
  <si>
    <t>technetium</t>
  </si>
  <si>
    <t>tecnécio</t>
  </si>
  <si>
    <t>ruthenium</t>
  </si>
  <si>
    <t>rutênio</t>
  </si>
  <si>
    <t>rhodium</t>
  </si>
  <si>
    <t>ródio</t>
  </si>
  <si>
    <t>palladium</t>
  </si>
  <si>
    <t>paládio</t>
  </si>
  <si>
    <t>silver</t>
  </si>
  <si>
    <t>prata</t>
  </si>
  <si>
    <t>cadmium</t>
  </si>
  <si>
    <t>cádmio</t>
  </si>
  <si>
    <t>indium</t>
  </si>
  <si>
    <t>indio</t>
  </si>
  <si>
    <t>tin</t>
  </si>
  <si>
    <t>estanho</t>
  </si>
  <si>
    <t>antimony</t>
  </si>
  <si>
    <t>antimônio</t>
  </si>
  <si>
    <t>tellurium</t>
  </si>
  <si>
    <t>telúrio</t>
  </si>
  <si>
    <t>iodine</t>
  </si>
  <si>
    <t>iodo</t>
  </si>
  <si>
    <t>xenon</t>
  </si>
  <si>
    <t>xenônio</t>
  </si>
  <si>
    <t>cesium</t>
  </si>
  <si>
    <t>césio</t>
  </si>
  <si>
    <t>barium</t>
  </si>
  <si>
    <t>bário</t>
  </si>
  <si>
    <t>lanthanum</t>
  </si>
  <si>
    <t>Rare Earth</t>
  </si>
  <si>
    <t>lantânio</t>
  </si>
  <si>
    <t>cerium</t>
  </si>
  <si>
    <t>cério</t>
  </si>
  <si>
    <t>praseodymium</t>
  </si>
  <si>
    <t>praseodímio</t>
  </si>
  <si>
    <t>neodymium</t>
  </si>
  <si>
    <t>neodímio</t>
  </si>
  <si>
    <t>promethium</t>
  </si>
  <si>
    <t>promécio</t>
  </si>
  <si>
    <t>samarium</t>
  </si>
  <si>
    <t>1.3.3</t>
  </si>
  <si>
    <t>samário</t>
  </si>
  <si>
    <t>europium</t>
  </si>
  <si>
    <t>európio</t>
  </si>
  <si>
    <t>gadolinium</t>
  </si>
  <si>
    <t>gadolínio</t>
  </si>
  <si>
    <t>terbium</t>
  </si>
  <si>
    <t>térbio</t>
  </si>
  <si>
    <t>dysprosium</t>
  </si>
  <si>
    <t>disprósio</t>
  </si>
  <si>
    <t>holmium</t>
  </si>
  <si>
    <t>hólmio</t>
  </si>
  <si>
    <t>erbium</t>
  </si>
  <si>
    <t>érmio</t>
  </si>
  <si>
    <t>thulium</t>
  </si>
  <si>
    <t>túlio</t>
  </si>
  <si>
    <t>ytterbium</t>
  </si>
  <si>
    <t>itérbio</t>
  </si>
  <si>
    <t>lutetium</t>
  </si>
  <si>
    <t>lutécio</t>
  </si>
  <si>
    <t>hafnium</t>
  </si>
  <si>
    <t>háfrio</t>
  </si>
  <si>
    <t>tantalum</t>
  </si>
  <si>
    <t>tântalo</t>
  </si>
  <si>
    <t>tungsten</t>
  </si>
  <si>
    <t>tungstênio</t>
  </si>
  <si>
    <t>rhenium</t>
  </si>
  <si>
    <t>rênio</t>
  </si>
  <si>
    <t>osmium</t>
  </si>
  <si>
    <t>ósmio</t>
  </si>
  <si>
    <t>iridium</t>
  </si>
  <si>
    <t>irídio</t>
  </si>
  <si>
    <t>platinum</t>
  </si>
  <si>
    <t>platina</t>
  </si>
  <si>
    <t>gold</t>
  </si>
  <si>
    <t>ouro</t>
  </si>
  <si>
    <t>mercury</t>
  </si>
  <si>
    <t>mercúrio</t>
  </si>
  <si>
    <t>thallium</t>
  </si>
  <si>
    <t>tálio</t>
  </si>
  <si>
    <t>lead</t>
  </si>
  <si>
    <t>chumbo</t>
  </si>
  <si>
    <t>bismuth</t>
  </si>
  <si>
    <t>bismuto</t>
  </si>
  <si>
    <t>polonium</t>
  </si>
  <si>
    <t>polônio</t>
  </si>
  <si>
    <t>astatine</t>
  </si>
  <si>
    <t xml:space="preserve"> </t>
  </si>
  <si>
    <t>astato</t>
  </si>
  <si>
    <t>radon</t>
  </si>
  <si>
    <t>radônio</t>
  </si>
  <si>
    <t>francium</t>
  </si>
  <si>
    <t>frâncio</t>
  </si>
  <si>
    <t>radium</t>
  </si>
  <si>
    <t>rádio</t>
  </si>
  <si>
    <t>actinium</t>
  </si>
  <si>
    <t>actínio</t>
  </si>
  <si>
    <t>thorium</t>
  </si>
  <si>
    <t>tório</t>
  </si>
  <si>
    <t>protactinium</t>
  </si>
  <si>
    <t>protactínio</t>
  </si>
  <si>
    <t>uranium</t>
  </si>
  <si>
    <t>urânio</t>
  </si>
  <si>
    <t>neptunium</t>
  </si>
  <si>
    <t>netúnio</t>
  </si>
  <si>
    <t>plutonium</t>
  </si>
  <si>
    <t>plutônio</t>
  </si>
  <si>
    <t>americium</t>
  </si>
  <si>
    <t>amerício</t>
  </si>
  <si>
    <t>curium</t>
  </si>
  <si>
    <t>cúrio</t>
  </si>
  <si>
    <t>berkelium</t>
  </si>
  <si>
    <t>berquélio</t>
  </si>
  <si>
    <t>californium</t>
  </si>
  <si>
    <t>califórnio</t>
  </si>
  <si>
    <t>einsteinium</t>
  </si>
  <si>
    <t>einstênio</t>
  </si>
  <si>
    <t>fermium</t>
  </si>
  <si>
    <t>férmio</t>
  </si>
  <si>
    <t>mendelevium</t>
  </si>
  <si>
    <t>mendelévio</t>
  </si>
  <si>
    <t>nobelium</t>
  </si>
  <si>
    <t>nobélio</t>
  </si>
  <si>
    <t>lawrencium</t>
  </si>
  <si>
    <t>lawrêncio</t>
  </si>
  <si>
    <t>rutherfordium</t>
  </si>
  <si>
    <t>rutherfórdio</t>
  </si>
  <si>
    <t>hahnium</t>
  </si>
  <si>
    <t>Ha</t>
  </si>
  <si>
    <t>hâhnio</t>
  </si>
  <si>
    <t>seaborgium</t>
  </si>
  <si>
    <t>hassium</t>
  </si>
  <si>
    <t>bohrium</t>
  </si>
  <si>
    <t>bóhrio</t>
  </si>
  <si>
    <t>meitnerium</t>
  </si>
  <si>
    <t>meitnério</t>
  </si>
  <si>
    <t>ununnilium</t>
  </si>
  <si>
    <t>TYPOS</t>
  </si>
  <si>
    <t>shaded = fixed</t>
  </si>
  <si>
    <t>MP</t>
  </si>
  <si>
    <t>BP</t>
  </si>
  <si>
    <t>ZAHM's Periodic Table</t>
  </si>
  <si>
    <t>Element</t>
  </si>
  <si>
    <t>Sgt.Wlch</t>
  </si>
  <si>
    <t>FLINN</t>
  </si>
  <si>
    <t>average</t>
  </si>
  <si>
    <t>14.3</t>
  </si>
  <si>
    <t>0.757</t>
  </si>
  <si>
    <t>0.238</t>
  </si>
  <si>
    <t>0.301</t>
  </si>
  <si>
    <t>0.568</t>
  </si>
  <si>
    <t>0.523</t>
  </si>
  <si>
    <t>0.489</t>
  </si>
  <si>
    <t>0.130</t>
  </si>
  <si>
    <t>3.58</t>
  </si>
  <si>
    <t>.087</t>
  </si>
  <si>
    <t>.204</t>
  </si>
  <si>
    <t>.094</t>
  </si>
  <si>
    <t>0.385</t>
  </si>
  <si>
    <t>0.235</t>
  </si>
  <si>
    <t>0.129</t>
  </si>
  <si>
    <t>0.388</t>
  </si>
  <si>
    <t>0.232</t>
  </si>
  <si>
    <t>0.140</t>
  </si>
  <si>
    <t>0.363</t>
  </si>
  <si>
    <t>0.240</t>
  </si>
  <si>
    <t>0.647</t>
  </si>
  <si>
    <t>0.30</t>
  </si>
  <si>
    <t>0.278</t>
  </si>
  <si>
    <t>0.144</t>
  </si>
  <si>
    <t>0.265</t>
  </si>
  <si>
    <t>0.449</t>
  </si>
  <si>
    <t>0.25</t>
  </si>
  <si>
    <t>0.132</t>
  </si>
  <si>
    <t>0.479</t>
  </si>
  <si>
    <t>0.24</t>
  </si>
  <si>
    <t>0.137</t>
  </si>
  <si>
    <t>0.421</t>
  </si>
  <si>
    <t>0.243</t>
  </si>
  <si>
    <t>0.131</t>
  </si>
  <si>
    <t>(c) 2008 Zahm</t>
  </si>
  <si>
    <t>1.026</t>
  </si>
  <si>
    <t>0.90</t>
  </si>
  <si>
    <t>0.371</t>
  </si>
  <si>
    <t>0.233</t>
  </si>
  <si>
    <t>0.70</t>
  </si>
  <si>
    <t>0.228</t>
  </si>
  <si>
    <t>0.918</t>
  </si>
  <si>
    <t>0.202</t>
  </si>
  <si>
    <t>0.824</t>
  </si>
  <si>
    <t>5.193</t>
  </si>
  <si>
    <t>1.030</t>
  </si>
  <si>
    <t>0.520</t>
  </si>
  <si>
    <t>0.248</t>
  </si>
  <si>
    <t>0.158</t>
  </si>
  <si>
    <t>0.094</t>
  </si>
  <si>
    <r>
      <t xml:space="preserve">2, </t>
    </r>
    <r>
      <rPr>
        <b/>
        <sz val="14"/>
        <rFont val="Arial Narrow"/>
        <family val="2"/>
      </rPr>
      <t>3</t>
    </r>
    <r>
      <rPr>
        <sz val="12"/>
        <rFont val="Arial Narrow"/>
        <family val="2"/>
      </rPr>
      <t>, 6</t>
    </r>
  </si>
  <si>
    <r>
      <rPr>
        <b/>
        <sz val="14"/>
        <rFont val="Arial Narrow"/>
        <family val="2"/>
      </rPr>
      <t>4</t>
    </r>
    <r>
      <rPr>
        <sz val="12"/>
        <rFont val="Arial Narrow"/>
        <family val="2"/>
      </rPr>
      <t>, 3</t>
    </r>
  </si>
  <si>
    <r>
      <rPr>
        <b/>
        <sz val="14"/>
        <rFont val="Arial Narrow"/>
        <family val="2"/>
      </rPr>
      <t>5</t>
    </r>
    <r>
      <rPr>
        <sz val="12"/>
        <rFont val="Arial Narrow"/>
        <family val="2"/>
      </rPr>
      <t>, 4, 3, 2</t>
    </r>
  </si>
  <si>
    <r>
      <rPr>
        <b/>
        <sz val="14"/>
        <rFont val="Arial Narrow"/>
        <family val="2"/>
      </rPr>
      <t>5</t>
    </r>
    <r>
      <rPr>
        <sz val="12"/>
        <rFont val="Arial Narrow"/>
        <family val="2"/>
      </rPr>
      <t>, 3</t>
    </r>
  </si>
  <si>
    <r>
      <t xml:space="preserve">6, </t>
    </r>
    <r>
      <rPr>
        <b/>
        <sz val="14"/>
        <rFont val="Arial Narrow"/>
        <family val="2"/>
      </rPr>
      <t>3</t>
    </r>
    <r>
      <rPr>
        <sz val="14"/>
        <rFont val="Arial Narrow"/>
        <family val="2"/>
      </rPr>
      <t>,</t>
    </r>
    <r>
      <rPr>
        <sz val="12"/>
        <rFont val="Arial Narrow"/>
        <family val="2"/>
      </rPr>
      <t xml:space="preserve"> 2</t>
    </r>
  </si>
  <si>
    <r>
      <rPr>
        <b/>
        <sz val="14"/>
        <rFont val="Arial Narrow"/>
        <family val="2"/>
      </rPr>
      <t>6</t>
    </r>
    <r>
      <rPr>
        <sz val="12"/>
        <rFont val="Arial Narrow"/>
        <family val="2"/>
      </rPr>
      <t>, 5, 4, 3, 2</t>
    </r>
  </si>
  <si>
    <r>
      <t xml:space="preserve">7, 6, 4, 3, </t>
    </r>
    <r>
      <rPr>
        <b/>
        <sz val="14"/>
        <rFont val="Arial Narrow"/>
        <family val="2"/>
      </rPr>
      <t>2</t>
    </r>
  </si>
  <si>
    <r>
      <rPr>
        <b/>
        <sz val="14"/>
        <rFont val="Arial Narrow"/>
        <family val="2"/>
      </rPr>
      <t>7</t>
    </r>
    <r>
      <rPr>
        <sz val="12"/>
        <rFont val="Arial Narrow"/>
        <family val="2"/>
      </rPr>
      <t>, 6, 4, 2</t>
    </r>
  </si>
  <si>
    <r>
      <t xml:space="preserve">2, </t>
    </r>
    <r>
      <rPr>
        <b/>
        <sz val="14"/>
        <rFont val="Arial Narrow"/>
        <family val="2"/>
      </rPr>
      <t>3</t>
    </r>
    <r>
      <rPr>
        <sz val="12"/>
        <rFont val="Arial Narrow"/>
        <family val="2"/>
      </rPr>
      <t>, 4, 6, 8</t>
    </r>
  </si>
  <si>
    <r>
      <t xml:space="preserve">2, 3, </t>
    </r>
    <r>
      <rPr>
        <b/>
        <sz val="14"/>
        <rFont val="Arial Narrow"/>
        <family val="2"/>
      </rPr>
      <t>4</t>
    </r>
    <r>
      <rPr>
        <sz val="12"/>
        <rFont val="Arial Narrow"/>
        <family val="2"/>
      </rPr>
      <t>, 6, 8</t>
    </r>
  </si>
  <si>
    <r>
      <t xml:space="preserve">2, </t>
    </r>
    <r>
      <rPr>
        <b/>
        <sz val="14"/>
        <rFont val="Arial Narrow"/>
        <family val="2"/>
      </rPr>
      <t>3</t>
    </r>
    <r>
      <rPr>
        <sz val="12"/>
        <rFont val="Arial Narrow"/>
        <family val="2"/>
      </rPr>
      <t>, 4</t>
    </r>
  </si>
  <si>
    <r>
      <rPr>
        <b/>
        <sz val="14"/>
        <rFont val="Arial Narrow"/>
        <family val="2"/>
      </rPr>
      <t>2</t>
    </r>
    <r>
      <rPr>
        <sz val="12"/>
        <rFont val="Arial Narrow"/>
        <family val="2"/>
      </rPr>
      <t>, 3</t>
    </r>
  </si>
  <si>
    <r>
      <rPr>
        <b/>
        <sz val="14"/>
        <rFont val="Arial Narrow"/>
        <family val="2"/>
      </rPr>
      <t>2</t>
    </r>
    <r>
      <rPr>
        <sz val="12"/>
        <rFont val="Arial Narrow"/>
        <family val="2"/>
      </rPr>
      <t>, 4</t>
    </r>
  </si>
  <si>
    <r>
      <t xml:space="preserve">2, </t>
    </r>
    <r>
      <rPr>
        <b/>
        <sz val="14"/>
        <rFont val="Arial Narrow"/>
        <family val="2"/>
      </rPr>
      <t>4</t>
    </r>
  </si>
  <si>
    <r>
      <rPr>
        <b/>
        <sz val="14"/>
        <rFont val="Arial Narrow"/>
        <family val="2"/>
      </rPr>
      <t>2</t>
    </r>
    <r>
      <rPr>
        <sz val="12"/>
        <rFont val="Arial Narrow"/>
        <family val="2"/>
      </rPr>
      <t>, 1</t>
    </r>
  </si>
  <si>
    <r>
      <rPr>
        <b/>
        <sz val="14"/>
        <rFont val="Arial Narrow"/>
        <family val="2"/>
      </rPr>
      <t>3</t>
    </r>
    <r>
      <rPr>
        <sz val="12"/>
        <rFont val="Arial Narrow"/>
        <family val="2"/>
      </rPr>
      <t>, 1</t>
    </r>
  </si>
  <si>
    <r>
      <t xml:space="preserve">± </t>
    </r>
    <r>
      <rPr>
        <b/>
        <sz val="14"/>
        <rFont val="Arial Narrow"/>
        <family val="2"/>
      </rPr>
      <t>4</t>
    </r>
    <r>
      <rPr>
        <sz val="12"/>
        <rFont val="Arial Narrow"/>
        <family val="2"/>
      </rPr>
      <t>, 2</t>
    </r>
  </si>
  <si>
    <r>
      <rPr>
        <b/>
        <sz val="14"/>
        <rFont val="Arial Narrow"/>
        <family val="2"/>
      </rPr>
      <t>4</t>
    </r>
    <r>
      <rPr>
        <sz val="12"/>
        <rFont val="Arial Narrow"/>
        <family val="2"/>
      </rPr>
      <t>, 2</t>
    </r>
  </si>
  <si>
    <r>
      <t xml:space="preserve">4, </t>
    </r>
    <r>
      <rPr>
        <b/>
        <sz val="14"/>
        <rFont val="Arial Narrow"/>
        <family val="2"/>
      </rPr>
      <t>2</t>
    </r>
  </si>
  <si>
    <r>
      <t xml:space="preserve">± </t>
    </r>
    <r>
      <rPr>
        <b/>
        <sz val="14"/>
        <rFont val="Arial Narrow"/>
        <family val="2"/>
      </rPr>
      <t>3</t>
    </r>
    <r>
      <rPr>
        <sz val="12"/>
        <rFont val="Arial Narrow"/>
        <family val="2"/>
      </rPr>
      <t>, 5, 4, 2</t>
    </r>
  </si>
  <si>
    <r>
      <t xml:space="preserve">± </t>
    </r>
    <r>
      <rPr>
        <b/>
        <sz val="14"/>
        <rFont val="Arial Narrow"/>
        <family val="2"/>
      </rPr>
      <t>3</t>
    </r>
    <r>
      <rPr>
        <sz val="12"/>
        <rFont val="Arial Narrow"/>
        <family val="2"/>
      </rPr>
      <t>, 5, 4</t>
    </r>
  </si>
  <si>
    <r>
      <t xml:space="preserve">± </t>
    </r>
    <r>
      <rPr>
        <b/>
        <sz val="14"/>
        <rFont val="Arial Narrow"/>
        <family val="2"/>
      </rPr>
      <t>3</t>
    </r>
    <r>
      <rPr>
        <sz val="12"/>
        <rFont val="Arial Narrow"/>
        <family val="2"/>
      </rPr>
      <t>, 5</t>
    </r>
  </si>
  <si>
    <r>
      <rPr>
        <b/>
        <sz val="14"/>
        <rFont val="Arial Narrow"/>
        <family val="2"/>
      </rPr>
      <t>3</t>
    </r>
    <r>
      <rPr>
        <sz val="12"/>
        <rFont val="Arial Narrow"/>
        <family val="2"/>
      </rPr>
      <t>, 5</t>
    </r>
  </si>
  <si>
    <r>
      <t xml:space="preserve">± </t>
    </r>
    <r>
      <rPr>
        <sz val="12"/>
        <rFont val="Arial Narrow"/>
        <family val="2"/>
      </rPr>
      <t xml:space="preserve">2, 4, </t>
    </r>
    <r>
      <rPr>
        <b/>
        <sz val="14"/>
        <rFont val="Arial Narrow"/>
        <family val="2"/>
      </rPr>
      <t>6</t>
    </r>
  </si>
  <si>
    <r>
      <t xml:space="preserve">± </t>
    </r>
    <r>
      <rPr>
        <sz val="12"/>
        <rFont val="Arial Narrow"/>
        <family val="2"/>
      </rPr>
      <t xml:space="preserve">2, </t>
    </r>
    <r>
      <rPr>
        <b/>
        <sz val="14"/>
        <rFont val="Arial Narrow"/>
        <family val="2"/>
      </rPr>
      <t>4</t>
    </r>
    <r>
      <rPr>
        <sz val="12"/>
        <rFont val="Arial Narrow"/>
        <family val="2"/>
      </rPr>
      <t>, 6</t>
    </r>
  </si>
  <si>
    <r>
      <t xml:space="preserve">- </t>
    </r>
    <r>
      <rPr>
        <sz val="12"/>
        <rFont val="Arial Narrow"/>
        <family val="2"/>
      </rPr>
      <t xml:space="preserve">2, </t>
    </r>
    <r>
      <rPr>
        <b/>
        <sz val="14"/>
        <rFont val="Arial Narrow"/>
        <family val="2"/>
      </rPr>
      <t>4</t>
    </r>
    <r>
      <rPr>
        <sz val="12"/>
        <rFont val="Arial Narrow"/>
        <family val="2"/>
      </rPr>
      <t>, 6</t>
    </r>
  </si>
  <si>
    <r>
      <rPr>
        <b/>
        <sz val="14"/>
        <rFont val="Arial Narrow"/>
        <family val="2"/>
      </rPr>
      <t>4</t>
    </r>
    <r>
      <rPr>
        <sz val="12"/>
        <rFont val="Arial Narrow"/>
        <family val="2"/>
      </rPr>
      <t>, 2, 6</t>
    </r>
  </si>
  <si>
    <r>
      <t xml:space="preserve">± </t>
    </r>
    <r>
      <rPr>
        <b/>
        <sz val="14"/>
        <rFont val="Arial Narrow"/>
        <family val="2"/>
      </rPr>
      <t>1</t>
    </r>
    <r>
      <rPr>
        <sz val="12"/>
        <rFont val="Arial Narrow"/>
        <family val="2"/>
      </rPr>
      <t>, 3, 5, 7</t>
    </r>
  </si>
  <si>
    <t xml:space="preserve"> &lt;-- specific heat (J/gC)</t>
  </si>
  <si>
    <r>
      <t xml:space="preserve">± </t>
    </r>
    <r>
      <rPr>
        <b/>
        <sz val="14"/>
        <rFont val="Arial Narrow"/>
        <family val="2"/>
      </rPr>
      <t>1</t>
    </r>
    <r>
      <rPr>
        <sz val="12"/>
        <rFont val="Arial Narrow"/>
        <family val="2"/>
      </rPr>
      <t>, 5, 7</t>
    </r>
  </si>
  <si>
    <r>
      <rPr>
        <b/>
        <sz val="14"/>
        <rFont val="Arial Narrow"/>
        <family val="2"/>
      </rPr>
      <t>0</t>
    </r>
    <r>
      <rPr>
        <sz val="12"/>
        <rFont val="Arial Narrow"/>
        <family val="2"/>
      </rPr>
      <t>, 2</t>
    </r>
  </si>
  <si>
    <r>
      <rPr>
        <b/>
        <sz val="14"/>
        <rFont val="Arial Narrow"/>
        <family val="2"/>
      </rPr>
      <t>0</t>
    </r>
    <r>
      <rPr>
        <sz val="12"/>
        <rFont val="Arial Narrow"/>
        <family val="2"/>
      </rPr>
      <t>, 2, 4, 6</t>
    </r>
  </si>
  <si>
    <t>0.19</t>
  </si>
  <si>
    <t>0.193</t>
  </si>
  <si>
    <t>0.195</t>
  </si>
  <si>
    <t>0.120</t>
  </si>
  <si>
    <t>0.1960</t>
  </si>
  <si>
    <t>0.182</t>
  </si>
  <si>
    <t>0.236</t>
  </si>
  <si>
    <t>0.173</t>
  </si>
  <si>
    <t>0.165</t>
  </si>
  <si>
    <t>0.168</t>
  </si>
  <si>
    <t>0.160</t>
  </si>
  <si>
    <t>0.154</t>
  </si>
  <si>
    <t>0.13</t>
  </si>
  <si>
    <t>0.12</t>
  </si>
  <si>
    <t>0.113</t>
  </si>
  <si>
    <r>
      <rPr>
        <b/>
        <sz val="14"/>
        <rFont val="Arial Narrow"/>
        <family val="2"/>
      </rPr>
      <t>3</t>
    </r>
    <r>
      <rPr>
        <sz val="12"/>
        <rFont val="Arial Narrow"/>
        <family val="2"/>
      </rPr>
      <t>, 4</t>
    </r>
  </si>
  <si>
    <r>
      <t xml:space="preserve">3, </t>
    </r>
    <r>
      <rPr>
        <b/>
        <sz val="14"/>
        <rFont val="Arial Narrow"/>
        <family val="2"/>
      </rPr>
      <t>4</t>
    </r>
  </si>
  <si>
    <r>
      <rPr>
        <b/>
        <sz val="14"/>
        <rFont val="Arial Narrow"/>
        <family val="2"/>
      </rPr>
      <t>3</t>
    </r>
    <r>
      <rPr>
        <sz val="12"/>
        <rFont val="Arial Narrow"/>
        <family val="2"/>
      </rPr>
      <t>, 2</t>
    </r>
  </si>
  <si>
    <r>
      <rPr>
        <b/>
        <sz val="14"/>
        <rFont val="Arial Narrow"/>
        <family val="2"/>
      </rPr>
      <t>5</t>
    </r>
    <r>
      <rPr>
        <sz val="12"/>
        <rFont val="Arial Narrow"/>
        <family val="2"/>
      </rPr>
      <t>, 4</t>
    </r>
  </si>
  <si>
    <r>
      <rPr>
        <b/>
        <sz val="14"/>
        <rFont val="Arial Narrow"/>
        <family val="2"/>
      </rPr>
      <t>6</t>
    </r>
    <r>
      <rPr>
        <sz val="12"/>
        <rFont val="Arial Narrow"/>
        <family val="2"/>
      </rPr>
      <t>, 5, 4, 3</t>
    </r>
  </si>
  <si>
    <r>
      <t xml:space="preserve">6, </t>
    </r>
    <r>
      <rPr>
        <b/>
        <sz val="14"/>
        <rFont val="Arial Narrow"/>
        <family val="2"/>
      </rPr>
      <t>5</t>
    </r>
    <r>
      <rPr>
        <sz val="12"/>
        <rFont val="Arial Narrow"/>
        <family val="2"/>
      </rPr>
      <t>, 4, 3</t>
    </r>
  </si>
  <si>
    <r>
      <t xml:space="preserve">6, 5, </t>
    </r>
    <r>
      <rPr>
        <b/>
        <sz val="14"/>
        <rFont val="Arial Narrow"/>
        <family val="2"/>
      </rPr>
      <t>4</t>
    </r>
    <r>
      <rPr>
        <sz val="12"/>
        <rFont val="Arial Narrow"/>
        <family val="2"/>
      </rPr>
      <t>, 3</t>
    </r>
  </si>
  <si>
    <r>
      <t xml:space="preserve">6, 5, 4, </t>
    </r>
    <r>
      <rPr>
        <b/>
        <sz val="14"/>
        <rFont val="Arial Narrow"/>
        <family val="2"/>
      </rPr>
      <t>3</t>
    </r>
  </si>
  <si>
    <r>
      <t xml:space="preserve">4, </t>
    </r>
    <r>
      <rPr>
        <b/>
        <sz val="14"/>
        <rFont val="Arial Narrow"/>
        <family val="2"/>
      </rPr>
      <t>3</t>
    </r>
  </si>
  <si>
    <r>
      <t xml:space="preserve"> &lt;-- oxidation states (</t>
    </r>
    <r>
      <rPr>
        <b/>
        <sz val="12"/>
        <rFont val="Arial Narrow"/>
        <family val="2"/>
      </rPr>
      <t>bold most stable</t>
    </r>
    <r>
      <rPr>
        <sz val="12"/>
        <rFont val="Arial Narrow"/>
        <family val="2"/>
      </rPr>
      <t>)</t>
    </r>
  </si>
  <si>
    <t>[-------------------------VIIIB------------------------]</t>
  </si>
  <si>
    <t>"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</si>
</sst>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General_)"/>
  </numFmts>
  <fonts count="11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sz val="8"/>
      <color indexed="17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39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0"/>
      <color indexed="39"/>
      <name val="Times New Roman"/>
      <family val="1"/>
    </font>
    <font>
      <sz val="10"/>
      <color indexed="5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0"/>
      <name val="Times New Roman"/>
      <family val="1"/>
    </font>
    <font>
      <sz val="36"/>
      <name val="Times New Roman"/>
      <family val="1"/>
    </font>
    <font>
      <sz val="36"/>
      <color indexed="10"/>
      <name val="Times New Roman"/>
      <family val="1"/>
    </font>
    <font>
      <sz val="36"/>
      <color indexed="39"/>
      <name val="Times New Roman"/>
      <family val="1"/>
    </font>
    <font>
      <sz val="28"/>
      <name val="Simpson"/>
      <family val="0"/>
    </font>
    <font>
      <sz val="40"/>
      <name val="Times New Roman"/>
      <family val="1"/>
    </font>
    <font>
      <sz val="48"/>
      <name val="Simpson"/>
      <family val="0"/>
    </font>
    <font>
      <b/>
      <i/>
      <sz val="12"/>
      <name val="Simpson"/>
      <family val="0"/>
    </font>
    <font>
      <sz val="36"/>
      <name val="Simpson"/>
      <family val="0"/>
    </font>
    <font>
      <sz val="10"/>
      <name val="Arial"/>
      <family val="2"/>
    </font>
    <font>
      <sz val="12"/>
      <name val="Arial"/>
      <family val="2"/>
    </font>
    <font>
      <sz val="10"/>
      <color indexed="55"/>
      <name val="Times New Roman"/>
      <family val="1"/>
    </font>
    <font>
      <sz val="36"/>
      <color indexed="55"/>
      <name val="Times New Roman"/>
      <family val="1"/>
    </font>
    <font>
      <sz val="12"/>
      <color indexed="55"/>
      <name val="Arial"/>
      <family val="2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2"/>
      <name val="Symbol"/>
      <family val="1"/>
    </font>
    <font>
      <b/>
      <sz val="10"/>
      <name val="Arial"/>
      <family val="2"/>
    </font>
    <font>
      <sz val="10"/>
      <color indexed="55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1"/>
      <name val="Times New Roman"/>
      <family val="1"/>
    </font>
    <font>
      <sz val="12"/>
      <name val="Arial Narrow"/>
      <family val="2"/>
    </font>
    <font>
      <sz val="14"/>
      <name val="Times New Roman"/>
      <family val="1"/>
    </font>
    <font>
      <b/>
      <sz val="12"/>
      <name val="Arial"/>
      <family val="2"/>
    </font>
    <font>
      <sz val="11"/>
      <name val="Arial Narrow"/>
      <family val="2"/>
    </font>
    <font>
      <sz val="11"/>
      <name val="Arial"/>
      <family val="2"/>
    </font>
    <font>
      <b/>
      <sz val="48"/>
      <name val="Simpson"/>
      <family val="0"/>
    </font>
    <font>
      <sz val="30"/>
      <color indexed="10"/>
      <name val="Times New Roman"/>
      <family val="1"/>
    </font>
    <font>
      <sz val="12"/>
      <name val="Simpson"/>
      <family val="0"/>
    </font>
    <font>
      <sz val="11"/>
      <name val="Simpson"/>
      <family val="0"/>
    </font>
    <font>
      <sz val="30"/>
      <color indexed="55"/>
      <name val="Times New Roman"/>
      <family val="1"/>
    </font>
    <font>
      <sz val="12"/>
      <color indexed="55"/>
      <name val="Arial Narrow"/>
      <family val="2"/>
    </font>
    <font>
      <sz val="12"/>
      <color indexed="55"/>
      <name val="Times New Roman"/>
      <family val="1"/>
    </font>
    <font>
      <b/>
      <sz val="11"/>
      <name val="Arial"/>
      <family val="2"/>
    </font>
    <font>
      <sz val="30"/>
      <name val="Times New Roman"/>
      <family val="1"/>
    </font>
    <font>
      <sz val="11"/>
      <color indexed="10"/>
      <name val="Times New Roman"/>
      <family val="1"/>
    </font>
    <font>
      <b/>
      <sz val="12"/>
      <name val="Arial Narrow"/>
      <family val="2"/>
    </font>
    <font>
      <sz val="30"/>
      <color indexed="12"/>
      <name val="Times New Roman"/>
      <family val="1"/>
    </font>
    <font>
      <sz val="11"/>
      <color indexed="39"/>
      <name val="Times New Roman"/>
      <family val="1"/>
    </font>
    <font>
      <sz val="32"/>
      <name val="Times New Roman"/>
      <family val="1"/>
    </font>
    <font>
      <sz val="30"/>
      <color indexed="23"/>
      <name val="Times New Roman"/>
      <family val="1"/>
    </font>
    <font>
      <b/>
      <sz val="12"/>
      <color indexed="55"/>
      <name val="Arial"/>
      <family val="2"/>
    </font>
    <font>
      <sz val="26"/>
      <color indexed="23"/>
      <name val="Times New Roman"/>
      <family val="1"/>
    </font>
    <font>
      <sz val="26"/>
      <color indexed="55"/>
      <name val="Times New Roman"/>
      <family val="1"/>
    </font>
    <font>
      <sz val="11"/>
      <color indexed="55"/>
      <name val="Arial Narrow"/>
      <family val="2"/>
    </font>
    <font>
      <sz val="12"/>
      <name val="Helv"/>
      <family val="0"/>
    </font>
    <font>
      <sz val="10"/>
      <name val="Helv"/>
      <family val="0"/>
    </font>
    <font>
      <sz val="10"/>
      <color indexed="10"/>
      <name val="Helv"/>
      <family val="0"/>
    </font>
    <font>
      <sz val="10"/>
      <color indexed="8"/>
      <name val="Times New Roman"/>
      <family val="1"/>
    </font>
    <font>
      <sz val="10"/>
      <color indexed="12"/>
      <name val="Helv"/>
      <family val="0"/>
    </font>
    <font>
      <b/>
      <sz val="14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" applyNumberFormat="0" applyFill="0" applyAlignment="0" applyProtection="0"/>
    <xf numFmtId="0" fontId="104" fillId="0" borderId="2" applyNumberFormat="0" applyFill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7" fillId="20" borderId="5" applyNumberFormat="0" applyAlignment="0" applyProtection="0"/>
    <xf numFmtId="0" fontId="108" fillId="21" borderId="6" applyNumberFormat="0" applyAlignment="0" applyProtection="0"/>
    <xf numFmtId="0" fontId="109" fillId="20" borderId="6" applyNumberFormat="0" applyAlignment="0" applyProtection="0"/>
    <xf numFmtId="0" fontId="110" fillId="22" borderId="7" applyNumberFormat="0" applyAlignment="0" applyProtection="0"/>
    <xf numFmtId="0" fontId="111" fillId="23" borderId="0" applyNumberFormat="0" applyBorder="0" applyAlignment="0" applyProtection="0"/>
    <xf numFmtId="0" fontId="112" fillId="24" borderId="0" applyNumberFormat="0" applyBorder="0" applyAlignment="0" applyProtection="0"/>
    <xf numFmtId="179" fontId="75" fillId="0" borderId="0">
      <alignment/>
      <protection/>
    </xf>
    <xf numFmtId="0" fontId="0" fillId="25" borderId="8" applyNumberFormat="0" applyFont="0" applyAlignment="0" applyProtection="0"/>
    <xf numFmtId="0" fontId="11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Continuous" vertical="center"/>
    </xf>
    <xf numFmtId="0" fontId="8" fillId="33" borderId="12" xfId="0" applyFont="1" applyFill="1" applyBorder="1" applyAlignment="1">
      <alignment horizontal="centerContinuous" vertical="center"/>
    </xf>
    <xf numFmtId="0" fontId="8" fillId="33" borderId="13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horizontal="centerContinuous" vertical="center"/>
    </xf>
    <xf numFmtId="0" fontId="8" fillId="33" borderId="15" xfId="0" applyFont="1" applyFill="1" applyBorder="1" applyAlignment="1">
      <alignment horizontal="centerContinuous" vertical="center"/>
    </xf>
    <xf numFmtId="0" fontId="8" fillId="33" borderId="16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 vertical="center"/>
    </xf>
    <xf numFmtId="0" fontId="0" fillId="33" borderId="21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Continuous" vertical="center"/>
    </xf>
    <xf numFmtId="0" fontId="6" fillId="33" borderId="0" xfId="0" applyFont="1" applyFill="1" applyBorder="1" applyAlignment="1">
      <alignment horizontal="centerContinuous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Continuous" vertical="center"/>
    </xf>
    <xf numFmtId="0" fontId="4" fillId="33" borderId="21" xfId="0" applyFont="1" applyFill="1" applyBorder="1" applyAlignment="1">
      <alignment horizontal="centerContinuous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6" fillId="33" borderId="23" xfId="0" applyFont="1" applyFill="1" applyBorder="1" applyAlignment="1">
      <alignment horizontal="centerContinuous" vertical="center"/>
    </xf>
    <xf numFmtId="0" fontId="6" fillId="33" borderId="16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4" fillId="1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 vertical="center" wrapText="1"/>
    </xf>
    <xf numFmtId="2" fontId="7" fillId="0" borderId="0" xfId="0" applyNumberFormat="1" applyFont="1" applyBorder="1" applyAlignment="1" quotePrefix="1">
      <alignment horizontal="center" vertical="center" wrapText="1"/>
    </xf>
    <xf numFmtId="2" fontId="0" fillId="0" borderId="0" xfId="0" applyNumberFormat="1" applyBorder="1" applyAlignment="1">
      <alignment/>
    </xf>
    <xf numFmtId="2" fontId="4" fillId="33" borderId="17" xfId="0" applyNumberFormat="1" applyFont="1" applyFill="1" applyBorder="1" applyAlignment="1" quotePrefix="1">
      <alignment horizontal="center" vertical="center" wrapText="1"/>
    </xf>
    <xf numFmtId="2" fontId="4" fillId="33" borderId="25" xfId="0" applyNumberFormat="1" applyFont="1" applyFill="1" applyBorder="1" applyAlignment="1" quotePrefix="1">
      <alignment horizontal="center" vertical="center" wrapText="1"/>
    </xf>
    <xf numFmtId="2" fontId="0" fillId="33" borderId="17" xfId="0" applyNumberFormat="1" applyFill="1" applyBorder="1" applyAlignment="1" quotePrefix="1">
      <alignment horizontal="center" vertical="center" wrapText="1"/>
    </xf>
    <xf numFmtId="2" fontId="0" fillId="33" borderId="25" xfId="0" applyNumberFormat="1" applyFill="1" applyBorder="1" applyAlignment="1" quotePrefix="1">
      <alignment horizontal="center" vertical="center" wrapText="1"/>
    </xf>
    <xf numFmtId="2" fontId="0" fillId="33" borderId="17" xfId="0" applyNumberFormat="1" applyFill="1" applyBorder="1" applyAlignment="1">
      <alignment horizontal="center" vertical="center" wrapText="1"/>
    </xf>
    <xf numFmtId="2" fontId="0" fillId="33" borderId="25" xfId="0" applyNumberFormat="1" applyFill="1" applyBorder="1" applyAlignment="1">
      <alignment horizontal="center" vertical="center" wrapText="1"/>
    </xf>
    <xf numFmtId="172" fontId="0" fillId="33" borderId="25" xfId="0" applyNumberForma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25" xfId="0" applyNumberFormat="1" applyFont="1" applyFill="1" applyBorder="1" applyAlignment="1">
      <alignment horizontal="center" vertical="center" wrapText="1"/>
    </xf>
    <xf numFmtId="172" fontId="4" fillId="33" borderId="25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172" fontId="6" fillId="33" borderId="25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 quotePrefix="1">
      <alignment horizontal="center" vertical="center" wrapText="1"/>
    </xf>
    <xf numFmtId="2" fontId="0" fillId="0" borderId="0" xfId="0" applyNumberFormat="1" applyBorder="1" applyAlignment="1">
      <alignment horizontal="centerContinuous" wrapText="1"/>
    </xf>
    <xf numFmtId="2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/>
    </xf>
    <xf numFmtId="2" fontId="0" fillId="0" borderId="26" xfId="0" applyNumberFormat="1" applyBorder="1" applyAlignment="1">
      <alignment horizontal="centerContinuous" vertical="center" wrapText="1"/>
    </xf>
    <xf numFmtId="2" fontId="0" fillId="0" borderId="26" xfId="0" applyNumberFormat="1" applyBorder="1" applyAlignment="1">
      <alignment horizontal="centerContinuous" vertical="center"/>
    </xf>
    <xf numFmtId="2" fontId="0" fillId="0" borderId="26" xfId="0" applyNumberForma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14" fillId="0" borderId="0" xfId="0" applyNumberFormat="1" applyFont="1" applyBorder="1" applyAlignment="1" quotePrefix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5" xfId="0" applyFill="1" applyBorder="1" applyAlignment="1">
      <alignment vertical="center" textRotation="90"/>
    </xf>
    <xf numFmtId="0" fontId="14" fillId="0" borderId="0" xfId="0" applyFont="1" applyBorder="1" applyAlignment="1" quotePrefix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2" fontId="0" fillId="33" borderId="28" xfId="0" applyNumberFormat="1" applyFill="1" applyBorder="1" applyAlignment="1">
      <alignment horizontal="center" vertical="center" wrapText="1"/>
    </xf>
    <xf numFmtId="2" fontId="0" fillId="33" borderId="29" xfId="0" applyNumberFormat="1" applyFill="1" applyBorder="1" applyAlignment="1">
      <alignment horizontal="center" vertical="center" wrapText="1"/>
    </xf>
    <xf numFmtId="172" fontId="0" fillId="33" borderId="29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175" fontId="9" fillId="33" borderId="0" xfId="0" applyNumberFormat="1" applyFont="1" applyFill="1" applyBorder="1" applyAlignment="1" quotePrefix="1">
      <alignment horizontal="center" vertical="center" wrapText="1"/>
    </xf>
    <xf numFmtId="2" fontId="9" fillId="33" borderId="0" xfId="0" applyNumberFormat="1" applyFont="1" applyFill="1" applyBorder="1" applyAlignment="1" quotePrefix="1">
      <alignment horizontal="center" vertical="center" wrapText="1"/>
    </xf>
    <xf numFmtId="172" fontId="9" fillId="33" borderId="0" xfId="0" applyNumberFormat="1" applyFont="1" applyFill="1" applyBorder="1" applyAlignment="1" quotePrefix="1">
      <alignment horizontal="center" vertical="center" wrapText="1"/>
    </xf>
    <xf numFmtId="172" fontId="18" fillId="33" borderId="0" xfId="0" applyNumberFormat="1" applyFont="1" applyFill="1" applyBorder="1" applyAlignment="1" quotePrefix="1">
      <alignment horizontal="center" vertical="center" wrapText="1"/>
    </xf>
    <xf numFmtId="175" fontId="18" fillId="33" borderId="0" xfId="0" applyNumberFormat="1" applyFont="1" applyFill="1" applyBorder="1" applyAlignment="1" quotePrefix="1">
      <alignment horizontal="center" vertical="center" wrapText="1"/>
    </xf>
    <xf numFmtId="2" fontId="9" fillId="33" borderId="25" xfId="0" applyNumberFormat="1" applyFont="1" applyFill="1" applyBorder="1" applyAlignment="1" quotePrefix="1">
      <alignment horizontal="center" vertical="center" wrapText="1"/>
    </xf>
    <xf numFmtId="172" fontId="18" fillId="33" borderId="25" xfId="0" applyNumberFormat="1" applyFont="1" applyFill="1" applyBorder="1" applyAlignment="1" quotePrefix="1">
      <alignment horizontal="center" vertical="center" wrapText="1"/>
    </xf>
    <xf numFmtId="2" fontId="9" fillId="33" borderId="16" xfId="0" applyNumberFormat="1" applyFont="1" applyFill="1" applyBorder="1" applyAlignment="1" quotePrefix="1">
      <alignment horizontal="center" vertical="center" wrapText="1"/>
    </xf>
    <xf numFmtId="172" fontId="9" fillId="33" borderId="16" xfId="0" applyNumberFormat="1" applyFont="1" applyFill="1" applyBorder="1" applyAlignment="1" quotePrefix="1">
      <alignment horizontal="center" vertical="center" wrapText="1"/>
    </xf>
    <xf numFmtId="172" fontId="18" fillId="33" borderId="16" xfId="0" applyNumberFormat="1" applyFont="1" applyFill="1" applyBorder="1" applyAlignment="1" quotePrefix="1">
      <alignment horizontal="center" vertical="center" wrapText="1"/>
    </xf>
    <xf numFmtId="172" fontId="18" fillId="33" borderId="21" xfId="0" applyNumberFormat="1" applyFont="1" applyFill="1" applyBorder="1" applyAlignment="1" quotePrefix="1">
      <alignment horizontal="center" vertical="center" wrapText="1"/>
    </xf>
    <xf numFmtId="175" fontId="9" fillId="33" borderId="21" xfId="0" applyNumberFormat="1" applyFont="1" applyFill="1" applyBorder="1" applyAlignment="1" quotePrefix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72" fontId="19" fillId="33" borderId="16" xfId="0" applyNumberFormat="1" applyFont="1" applyFill="1" applyBorder="1" applyAlignment="1" quotePrefix="1">
      <alignment horizontal="center" vertical="center" wrapText="1"/>
    </xf>
    <xf numFmtId="1" fontId="11" fillId="33" borderId="16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20" fillId="33" borderId="27" xfId="0" applyNumberFormat="1" applyFont="1" applyFill="1" applyBorder="1" applyAlignment="1" quotePrefix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Continuous" wrapText="1"/>
    </xf>
    <xf numFmtId="1" fontId="1" fillId="0" borderId="21" xfId="0" applyNumberFormat="1" applyFont="1" applyBorder="1" applyAlignment="1">
      <alignment horizontal="center" vertical="center" wrapText="1"/>
    </xf>
    <xf numFmtId="1" fontId="20" fillId="33" borderId="21" xfId="0" applyNumberFormat="1" applyFont="1" applyFill="1" applyBorder="1" applyAlignment="1">
      <alignment horizontal="center" vertical="center" wrapText="1"/>
    </xf>
    <xf numFmtId="1" fontId="17" fillId="33" borderId="17" xfId="0" applyNumberFormat="1" applyFont="1" applyFill="1" applyBorder="1" applyAlignment="1" quotePrefix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7" fillId="33" borderId="21" xfId="0" applyNumberFormat="1" applyFont="1" applyFill="1" applyBorder="1" applyAlignment="1">
      <alignment horizontal="center" vertical="center" wrapText="1"/>
    </xf>
    <xf numFmtId="1" fontId="16" fillId="33" borderId="17" xfId="0" applyNumberFormat="1" applyFont="1" applyFill="1" applyBorder="1" applyAlignment="1" quotePrefix="1">
      <alignment horizontal="center" vertical="center" wrapText="1"/>
    </xf>
    <xf numFmtId="1" fontId="16" fillId="33" borderId="1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left" vertical="center"/>
    </xf>
    <xf numFmtId="1" fontId="16" fillId="0" borderId="0" xfId="0" applyNumberFormat="1" applyFont="1" applyBorder="1" applyAlignment="1">
      <alignment horizontal="centerContinuous" wrapText="1"/>
    </xf>
    <xf numFmtId="1" fontId="16" fillId="33" borderId="21" xfId="0" applyNumberFormat="1" applyFont="1" applyFill="1" applyBorder="1" applyAlignment="1">
      <alignment horizontal="center" vertical="center" wrapText="1"/>
    </xf>
    <xf numFmtId="1" fontId="17" fillId="33" borderId="21" xfId="0" applyNumberFormat="1" applyFont="1" applyFill="1" applyBorder="1" applyAlignment="1" quotePrefix="1">
      <alignment horizontal="center" vertical="center" wrapText="1"/>
    </xf>
    <xf numFmtId="1" fontId="16" fillId="33" borderId="27" xfId="0" applyNumberFormat="1" applyFont="1" applyFill="1" applyBorder="1" applyAlignment="1">
      <alignment horizontal="center" vertical="center" wrapText="1"/>
    </xf>
    <xf numFmtId="1" fontId="21" fillId="33" borderId="27" xfId="0" applyNumberFormat="1" applyFont="1" applyFill="1" applyBorder="1" applyAlignment="1">
      <alignment horizontal="center" vertical="center" wrapText="1"/>
    </xf>
    <xf numFmtId="1" fontId="17" fillId="33" borderId="27" xfId="0" applyNumberFormat="1" applyFont="1" applyFill="1" applyBorder="1" applyAlignment="1" quotePrefix="1">
      <alignment horizontal="center" vertical="center" wrapText="1"/>
    </xf>
    <xf numFmtId="1" fontId="22" fillId="33" borderId="27" xfId="0" applyNumberFormat="1" applyFont="1" applyFill="1" applyBorder="1" applyAlignment="1">
      <alignment horizontal="center" vertical="center" wrapText="1"/>
    </xf>
    <xf numFmtId="1" fontId="17" fillId="33" borderId="27" xfId="0" applyNumberFormat="1" applyFont="1" applyFill="1" applyBorder="1" applyAlignment="1">
      <alignment horizontal="center" vertical="center" wrapText="1"/>
    </xf>
    <xf numFmtId="1" fontId="23" fillId="33" borderId="21" xfId="0" applyNumberFormat="1" applyFont="1" applyFill="1" applyBorder="1" applyAlignment="1">
      <alignment horizontal="center" vertical="center" wrapText="1"/>
    </xf>
    <xf numFmtId="1" fontId="24" fillId="33" borderId="21" xfId="0" applyNumberFormat="1" applyFont="1" applyFill="1" applyBorder="1" applyAlignment="1">
      <alignment horizontal="center" vertical="center" wrapText="1"/>
    </xf>
    <xf numFmtId="1" fontId="24" fillId="33" borderId="27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/>
    </xf>
    <xf numFmtId="1" fontId="16" fillId="0" borderId="0" xfId="0" applyNumberFormat="1" applyFont="1" applyBorder="1" applyAlignment="1">
      <alignment/>
    </xf>
    <xf numFmtId="1" fontId="1" fillId="33" borderId="27" xfId="0" applyNumberFormat="1" applyFont="1" applyFill="1" applyBorder="1" applyAlignment="1" quotePrefix="1">
      <alignment horizontal="center" vertical="center" wrapText="1"/>
    </xf>
    <xf numFmtId="1" fontId="1" fillId="33" borderId="27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left" vertical="center"/>
    </xf>
    <xf numFmtId="1" fontId="1" fillId="33" borderId="21" xfId="0" applyNumberFormat="1" applyFont="1" applyFill="1" applyBorder="1" applyAlignment="1">
      <alignment horizontal="center" vertical="center" wrapText="1"/>
    </xf>
    <xf numFmtId="1" fontId="25" fillId="33" borderId="27" xfId="0" applyNumberFormat="1" applyFont="1" applyFill="1" applyBorder="1" applyAlignment="1">
      <alignment horizontal="center" vertical="center" wrapText="1"/>
    </xf>
    <xf numFmtId="1" fontId="20" fillId="33" borderId="27" xfId="0" applyNumberFormat="1" applyFont="1" applyFill="1" applyBorder="1" applyAlignment="1">
      <alignment horizontal="center" vertical="center" wrapText="1"/>
    </xf>
    <xf numFmtId="1" fontId="26" fillId="33" borderId="27" xfId="0" applyNumberFormat="1" applyFont="1" applyFill="1" applyBorder="1" applyAlignment="1">
      <alignment horizontal="center" vertical="center" wrapText="1"/>
    </xf>
    <xf numFmtId="1" fontId="25" fillId="33" borderId="21" xfId="0" applyNumberFormat="1" applyFont="1" applyFill="1" applyBorder="1" applyAlignment="1">
      <alignment horizontal="center" vertical="center" wrapText="1"/>
    </xf>
    <xf numFmtId="175" fontId="27" fillId="33" borderId="27" xfId="0" applyNumberFormat="1" applyFont="1" applyFill="1" applyBorder="1" applyAlignment="1" quotePrefix="1">
      <alignment horizontal="center" vertical="center" wrapText="1"/>
    </xf>
    <xf numFmtId="1" fontId="28" fillId="33" borderId="21" xfId="0" applyNumberFormat="1" applyFont="1" applyFill="1" applyBorder="1" applyAlignment="1">
      <alignment horizontal="center" vertical="center" wrapText="1"/>
    </xf>
    <xf numFmtId="1" fontId="26" fillId="33" borderId="2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172" fontId="11" fillId="33" borderId="25" xfId="0" applyNumberFormat="1" applyFont="1" applyFill="1" applyBorder="1" applyAlignment="1" quotePrefix="1">
      <alignment horizontal="center" vertical="center" wrapText="1"/>
    </xf>
    <xf numFmtId="175" fontId="11" fillId="33" borderId="16" xfId="0" applyNumberFormat="1" applyFont="1" applyFill="1" applyBorder="1" applyAlignment="1" quotePrefix="1">
      <alignment horizontal="center" vertical="center" wrapText="1"/>
    </xf>
    <xf numFmtId="172" fontId="11" fillId="33" borderId="25" xfId="0" applyNumberFormat="1" applyFont="1" applyFill="1" applyBorder="1" applyAlignment="1">
      <alignment horizontal="center" vertical="center" wrapText="1"/>
    </xf>
    <xf numFmtId="172" fontId="18" fillId="33" borderId="16" xfId="0" applyNumberFormat="1" applyFont="1" applyFill="1" applyBorder="1" applyAlignment="1">
      <alignment horizontal="center" vertical="center" wrapText="1"/>
    </xf>
    <xf numFmtId="172" fontId="9" fillId="33" borderId="16" xfId="0" applyNumberFormat="1" applyFont="1" applyFill="1" applyBorder="1" applyAlignment="1">
      <alignment horizontal="center" vertical="center" wrapText="1"/>
    </xf>
    <xf numFmtId="175" fontId="18" fillId="33" borderId="25" xfId="0" applyNumberFormat="1" applyFont="1" applyFill="1" applyBorder="1" applyAlignment="1">
      <alignment horizontal="center" vertical="center" wrapText="1"/>
    </xf>
    <xf numFmtId="175" fontId="11" fillId="33" borderId="16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Border="1" applyAlignment="1" quotePrefix="1">
      <alignment horizontal="center" vertical="center" wrapText="1"/>
    </xf>
    <xf numFmtId="1" fontId="8" fillId="0" borderId="0" xfId="0" applyNumberFormat="1" applyFont="1" applyBorder="1" applyAlignment="1" quotePrefix="1">
      <alignment horizontal="center" vertical="center" wrapText="1"/>
    </xf>
    <xf numFmtId="175" fontId="9" fillId="33" borderId="0" xfId="0" applyNumberFormat="1" applyFont="1" applyFill="1" applyBorder="1" applyAlignment="1" quotePrefix="1">
      <alignment horizontal="center" vertical="center" wrapText="1"/>
    </xf>
    <xf numFmtId="1" fontId="1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9" fillId="33" borderId="0" xfId="0" applyNumberFormat="1" applyFont="1" applyFill="1" applyBorder="1" applyAlignment="1" quotePrefix="1">
      <alignment horizontal="center" vertical="center" wrapText="1"/>
    </xf>
    <xf numFmtId="1" fontId="18" fillId="33" borderId="0" xfId="0" applyNumberFormat="1" applyFont="1" applyFill="1" applyBorder="1" applyAlignment="1" quotePrefix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 quotePrefix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 vertical="center"/>
    </xf>
    <xf numFmtId="49" fontId="0" fillId="0" borderId="0" xfId="0" applyNumberFormat="1" applyAlignment="1">
      <alignment horizontal="center" vertical="center"/>
    </xf>
    <xf numFmtId="49" fontId="16" fillId="0" borderId="22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 vertical="center"/>
    </xf>
    <xf numFmtId="49" fontId="16" fillId="0" borderId="19" xfId="0" applyNumberFormat="1" applyFont="1" applyBorder="1" applyAlignment="1">
      <alignment horizontal="centerContinuous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6" fillId="0" borderId="21" xfId="0" applyNumberFormat="1" applyFont="1" applyBorder="1" applyAlignment="1">
      <alignment horizontal="centerContinuous"/>
    </xf>
    <xf numFmtId="49" fontId="16" fillId="0" borderId="0" xfId="0" applyNumberFormat="1" applyFont="1" applyAlignment="1">
      <alignment horizontal="left" vertical="center"/>
    </xf>
    <xf numFmtId="49" fontId="16" fillId="0" borderId="23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Continuous"/>
    </xf>
    <xf numFmtId="49" fontId="16" fillId="0" borderId="22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Continuous" vertical="center"/>
    </xf>
    <xf numFmtId="49" fontId="30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33" fillId="0" borderId="0" xfId="0" applyFont="1" applyAlignment="1">
      <alignment horizontal="left" vertical="center"/>
    </xf>
    <xf numFmtId="49" fontId="0" fillId="0" borderId="0" xfId="0" applyNumberFormat="1" applyAlignment="1">
      <alignment horizontal="centerContinuous" vertical="center"/>
    </xf>
    <xf numFmtId="49" fontId="35" fillId="0" borderId="0" xfId="0" applyNumberFormat="1" applyFont="1" applyAlignment="1">
      <alignment horizontal="left" vertical="center"/>
    </xf>
    <xf numFmtId="49" fontId="36" fillId="0" borderId="0" xfId="0" applyNumberFormat="1" applyFont="1" applyAlignment="1">
      <alignment horizontal="centerContinuous" vertical="center"/>
    </xf>
    <xf numFmtId="1" fontId="24" fillId="33" borderId="17" xfId="0" applyNumberFormat="1" applyFont="1" applyFill="1" applyBorder="1" applyAlignment="1">
      <alignment horizontal="center" vertical="center" wrapText="1"/>
    </xf>
    <xf numFmtId="175" fontId="11" fillId="33" borderId="25" xfId="0" applyNumberFormat="1" applyFont="1" applyFill="1" applyBorder="1" applyAlignment="1" quotePrefix="1">
      <alignment horizontal="center" vertical="center" wrapText="1"/>
    </xf>
    <xf numFmtId="0" fontId="8" fillId="33" borderId="0" xfId="0" applyFont="1" applyFill="1" applyBorder="1" applyAlignment="1">
      <alignment horizontal="centerContinuous" vertical="center"/>
    </xf>
    <xf numFmtId="49" fontId="16" fillId="0" borderId="0" xfId="0" applyNumberFormat="1" applyFont="1" applyAlignment="1">
      <alignment horizontal="right" vertical="center"/>
    </xf>
    <xf numFmtId="49" fontId="16" fillId="0" borderId="20" xfId="0" applyNumberFormat="1" applyFont="1" applyBorder="1" applyAlignment="1">
      <alignment horizontal="right" vertical="center"/>
    </xf>
    <xf numFmtId="49" fontId="16" fillId="0" borderId="21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49" fontId="29" fillId="0" borderId="0" xfId="0" applyNumberFormat="1" applyFont="1" applyAlignment="1">
      <alignment horizontal="centerContinuous" vertical="center"/>
    </xf>
    <xf numFmtId="49" fontId="3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right" vertical="center"/>
    </xf>
    <xf numFmtId="49" fontId="38" fillId="0" borderId="0" xfId="0" applyNumberFormat="1" applyFont="1" applyAlignment="1">
      <alignment horizontal="left" vertical="center"/>
    </xf>
    <xf numFmtId="49" fontId="38" fillId="0" borderId="0" xfId="0" applyNumberFormat="1" applyFont="1" applyAlignment="1">
      <alignment horizontal="centerContinuous" vertical="center"/>
    </xf>
    <xf numFmtId="49" fontId="38" fillId="0" borderId="19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49" fontId="38" fillId="0" borderId="21" xfId="0" applyNumberFormat="1" applyFont="1" applyBorder="1" applyAlignment="1">
      <alignment horizontal="center" vertical="center"/>
    </xf>
    <xf numFmtId="49" fontId="38" fillId="0" borderId="21" xfId="0" applyNumberFormat="1" applyFont="1" applyBorder="1" applyAlignment="1">
      <alignment horizontal="right" vertical="center"/>
    </xf>
    <xf numFmtId="49" fontId="38" fillId="0" borderId="14" xfId="0" applyNumberFormat="1" applyFont="1" applyBorder="1" applyAlignment="1">
      <alignment horizontal="center" vertical="center"/>
    </xf>
    <xf numFmtId="49" fontId="38" fillId="0" borderId="15" xfId="0" applyNumberFormat="1" applyFont="1" applyBorder="1" applyAlignment="1">
      <alignment horizontal="center" vertical="center"/>
    </xf>
    <xf numFmtId="49" fontId="38" fillId="0" borderId="16" xfId="0" applyNumberFormat="1" applyFont="1" applyBorder="1" applyAlignment="1">
      <alignment horizontal="center" vertical="center"/>
    </xf>
    <xf numFmtId="49" fontId="38" fillId="0" borderId="16" xfId="0" applyNumberFormat="1" applyFont="1" applyBorder="1" applyAlignment="1">
      <alignment horizontal="right" vertical="center"/>
    </xf>
    <xf numFmtId="49" fontId="16" fillId="0" borderId="20" xfId="0" applyNumberFormat="1" applyFont="1" applyBorder="1" applyAlignment="1">
      <alignment horizontal="right"/>
    </xf>
    <xf numFmtId="49" fontId="38" fillId="0" borderId="0" xfId="0" applyNumberFormat="1" applyFont="1" applyBorder="1" applyAlignment="1">
      <alignment horizontal="right" vertical="center"/>
    </xf>
    <xf numFmtId="49" fontId="37" fillId="0" borderId="0" xfId="0" applyNumberFormat="1" applyFont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39" fillId="0" borderId="21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center"/>
    </xf>
    <xf numFmtId="49" fontId="39" fillId="0" borderId="23" xfId="0" applyNumberFormat="1" applyFont="1" applyBorder="1" applyAlignment="1">
      <alignment/>
    </xf>
    <xf numFmtId="49" fontId="39" fillId="0" borderId="20" xfId="0" applyNumberFormat="1" applyFont="1" applyBorder="1" applyAlignment="1">
      <alignment horizontal="right"/>
    </xf>
    <xf numFmtId="49" fontId="41" fillId="0" borderId="19" xfId="0" applyNumberFormat="1" applyFont="1" applyBorder="1" applyAlignment="1">
      <alignment horizontal="centerContinuous"/>
    </xf>
    <xf numFmtId="49" fontId="41" fillId="0" borderId="21" xfId="0" applyNumberFormat="1" applyFont="1" applyBorder="1" applyAlignment="1">
      <alignment horizontal="right"/>
    </xf>
    <xf numFmtId="49" fontId="39" fillId="0" borderId="0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 vertical="center"/>
    </xf>
    <xf numFmtId="49" fontId="38" fillId="0" borderId="14" xfId="0" applyNumberFormat="1" applyFont="1" applyBorder="1" applyAlignment="1">
      <alignment horizontal="centerContinuous"/>
    </xf>
    <xf numFmtId="49" fontId="38" fillId="0" borderId="15" xfId="0" applyNumberFormat="1" applyFont="1" applyBorder="1" applyAlignment="1">
      <alignment horizontal="centerContinuous"/>
    </xf>
    <xf numFmtId="49" fontId="38" fillId="0" borderId="16" xfId="0" applyNumberFormat="1" applyFont="1" applyBorder="1" applyAlignment="1">
      <alignment horizontal="centerContinuous"/>
    </xf>
    <xf numFmtId="0" fontId="2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9" fontId="16" fillId="34" borderId="22" xfId="0" applyNumberFormat="1" applyFont="1" applyFill="1" applyBorder="1" applyAlignment="1">
      <alignment horizontal="center" vertical="center"/>
    </xf>
    <xf numFmtId="49" fontId="16" fillId="34" borderId="23" xfId="0" applyNumberFormat="1" applyFont="1" applyFill="1" applyBorder="1" applyAlignment="1">
      <alignment horizontal="center" vertical="center"/>
    </xf>
    <xf numFmtId="49" fontId="16" fillId="34" borderId="20" xfId="0" applyNumberFormat="1" applyFont="1" applyFill="1" applyBorder="1" applyAlignment="1">
      <alignment horizontal="right" vertical="center"/>
    </xf>
    <xf numFmtId="49" fontId="16" fillId="34" borderId="19" xfId="0" applyNumberFormat="1" applyFont="1" applyFill="1" applyBorder="1" applyAlignment="1">
      <alignment horizontal="center" vertical="center"/>
    </xf>
    <xf numFmtId="49" fontId="29" fillId="34" borderId="0" xfId="0" applyNumberFormat="1" applyFont="1" applyFill="1" applyBorder="1" applyAlignment="1">
      <alignment horizontal="center" vertical="center"/>
    </xf>
    <xf numFmtId="49" fontId="16" fillId="34" borderId="21" xfId="0" applyNumberFormat="1" applyFont="1" applyFill="1" applyBorder="1" applyAlignment="1">
      <alignment horizontal="right" vertical="center"/>
    </xf>
    <xf numFmtId="49" fontId="38" fillId="34" borderId="14" xfId="0" applyNumberFormat="1" applyFont="1" applyFill="1" applyBorder="1" applyAlignment="1">
      <alignment horizontal="center" vertical="center"/>
    </xf>
    <xf numFmtId="49" fontId="38" fillId="34" borderId="15" xfId="0" applyNumberFormat="1" applyFont="1" applyFill="1" applyBorder="1" applyAlignment="1">
      <alignment horizontal="center" vertical="center"/>
    </xf>
    <xf numFmtId="49" fontId="38" fillId="34" borderId="16" xfId="0" applyNumberFormat="1" applyFont="1" applyFill="1" applyBorder="1" applyAlignment="1">
      <alignment horizontal="right" vertical="center"/>
    </xf>
    <xf numFmtId="49" fontId="37" fillId="34" borderId="15" xfId="0" applyNumberFormat="1" applyFont="1" applyFill="1" applyBorder="1" applyAlignment="1">
      <alignment horizontal="center" vertical="center"/>
    </xf>
    <xf numFmtId="49" fontId="38" fillId="34" borderId="19" xfId="0" applyNumberFormat="1" applyFont="1" applyFill="1" applyBorder="1" applyAlignment="1">
      <alignment horizontal="center" vertical="center"/>
    </xf>
    <xf numFmtId="49" fontId="38" fillId="34" borderId="0" xfId="0" applyNumberFormat="1" applyFont="1" applyFill="1" applyBorder="1" applyAlignment="1">
      <alignment horizontal="center" vertical="center"/>
    </xf>
    <xf numFmtId="49" fontId="38" fillId="34" borderId="21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centerContinuous" vertical="center"/>
    </xf>
    <xf numFmtId="49" fontId="16" fillId="0" borderId="22" xfId="0" applyNumberFormat="1" applyFont="1" applyFill="1" applyBorder="1" applyAlignment="1">
      <alignment horizontal="center"/>
    </xf>
    <xf numFmtId="49" fontId="16" fillId="0" borderId="23" xfId="0" applyNumberFormat="1" applyFont="1" applyFill="1" applyBorder="1" applyAlignment="1">
      <alignment/>
    </xf>
    <xf numFmtId="49" fontId="16" fillId="0" borderId="20" xfId="0" applyNumberFormat="1" applyFont="1" applyFill="1" applyBorder="1" applyAlignment="1">
      <alignment horizontal="right"/>
    </xf>
    <xf numFmtId="49" fontId="39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right" vertical="center"/>
    </xf>
    <xf numFmtId="49" fontId="39" fillId="0" borderId="22" xfId="0" applyNumberFormat="1" applyFont="1" applyFill="1" applyBorder="1" applyAlignment="1">
      <alignment horizontal="center"/>
    </xf>
    <xf numFmtId="49" fontId="39" fillId="0" borderId="23" xfId="0" applyNumberFormat="1" applyFont="1" applyFill="1" applyBorder="1" applyAlignment="1">
      <alignment/>
    </xf>
    <xf numFmtId="49" fontId="39" fillId="0" borderId="20" xfId="0" applyNumberFormat="1" applyFont="1" applyFill="1" applyBorder="1" applyAlignment="1">
      <alignment horizontal="right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right" vertical="center"/>
    </xf>
    <xf numFmtId="49" fontId="29" fillId="0" borderId="0" xfId="0" applyNumberFormat="1" applyFont="1" applyFill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right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Alignment="1">
      <alignment horizontal="centerContinuous" vertical="center"/>
    </xf>
    <xf numFmtId="0" fontId="33" fillId="0" borderId="0" xfId="0" applyFont="1" applyFill="1" applyAlignment="1">
      <alignment horizontal="centerContinuous" vertical="center"/>
    </xf>
    <xf numFmtId="49" fontId="29" fillId="0" borderId="0" xfId="0" applyNumberFormat="1" applyFont="1" applyFill="1" applyAlignment="1">
      <alignment horizontal="centerContinuous" vertical="center"/>
    </xf>
    <xf numFmtId="49" fontId="39" fillId="0" borderId="19" xfId="0" applyNumberFormat="1" applyFont="1" applyFill="1" applyBorder="1" applyAlignment="1">
      <alignment horizontal="center" vertical="center"/>
    </xf>
    <xf numFmtId="49" fontId="39" fillId="0" borderId="21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Continuous"/>
    </xf>
    <xf numFmtId="49" fontId="38" fillId="0" borderId="15" xfId="0" applyNumberFormat="1" applyFont="1" applyFill="1" applyBorder="1" applyAlignment="1">
      <alignment horizontal="centerContinuous"/>
    </xf>
    <xf numFmtId="49" fontId="38" fillId="0" borderId="16" xfId="0" applyNumberFormat="1" applyFont="1" applyFill="1" applyBorder="1" applyAlignment="1">
      <alignment horizontal="centerContinuous"/>
    </xf>
    <xf numFmtId="49" fontId="4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Alignment="1">
      <alignment horizontal="left" vertical="center"/>
    </xf>
    <xf numFmtId="49" fontId="38" fillId="0" borderId="0" xfId="0" applyNumberFormat="1" applyFont="1" applyFill="1" applyAlignment="1">
      <alignment horizontal="centerContinuous" vertical="center"/>
    </xf>
    <xf numFmtId="49" fontId="38" fillId="0" borderId="0" xfId="0" applyNumberFormat="1" applyFont="1" applyFill="1" applyAlignment="1">
      <alignment horizontal="right" vertical="center"/>
    </xf>
    <xf numFmtId="49" fontId="41" fillId="0" borderId="19" xfId="0" applyNumberFormat="1" applyFont="1" applyFill="1" applyBorder="1" applyAlignment="1">
      <alignment horizontal="centerContinuous"/>
    </xf>
    <xf numFmtId="49" fontId="41" fillId="0" borderId="21" xfId="0" applyNumberFormat="1" applyFont="1" applyFill="1" applyBorder="1" applyAlignment="1">
      <alignment horizontal="right"/>
    </xf>
    <xf numFmtId="49" fontId="38" fillId="0" borderId="19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8" fillId="0" borderId="21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38" fillId="0" borderId="14" xfId="0" applyNumberFormat="1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horizontal="center" vertical="center"/>
    </xf>
    <xf numFmtId="49" fontId="38" fillId="0" borderId="16" xfId="0" applyNumberFormat="1" applyFont="1" applyFill="1" applyBorder="1" applyAlignment="1">
      <alignment horizontal="right" vertical="center"/>
    </xf>
    <xf numFmtId="49" fontId="16" fillId="0" borderId="20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38" fillId="0" borderId="21" xfId="0" applyNumberFormat="1" applyFont="1" applyFill="1" applyBorder="1" applyAlignment="1">
      <alignment horizontal="center" vertical="center"/>
    </xf>
    <xf numFmtId="49" fontId="38" fillId="0" borderId="16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/>
    </xf>
    <xf numFmtId="49" fontId="16" fillId="0" borderId="33" xfId="0" applyNumberFormat="1" applyFont="1" applyFill="1" applyBorder="1" applyAlignment="1">
      <alignment horizontal="center" vertical="center"/>
    </xf>
    <xf numFmtId="49" fontId="38" fillId="0" borderId="30" xfId="0" applyNumberFormat="1" applyFont="1" applyFill="1" applyBorder="1" applyAlignment="1">
      <alignment horizontal="center" vertical="center"/>
    </xf>
    <xf numFmtId="49" fontId="38" fillId="0" borderId="26" xfId="0" applyNumberFormat="1" applyFont="1" applyFill="1" applyBorder="1" applyAlignment="1">
      <alignment horizontal="center" vertical="center"/>
    </xf>
    <xf numFmtId="49" fontId="38" fillId="0" borderId="34" xfId="0" applyNumberFormat="1" applyFont="1" applyFill="1" applyBorder="1" applyAlignment="1">
      <alignment horizontal="right" vertical="center"/>
    </xf>
    <xf numFmtId="49" fontId="38" fillId="0" borderId="15" xfId="0" applyNumberFormat="1" applyFont="1" applyFill="1" applyBorder="1" applyAlignment="1">
      <alignment horizontal="right" vertical="center"/>
    </xf>
    <xf numFmtId="49" fontId="16" fillId="0" borderId="32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38" fillId="0" borderId="30" xfId="0" applyNumberFormat="1" applyFont="1" applyBorder="1" applyAlignment="1">
      <alignment horizontal="center" vertical="center"/>
    </xf>
    <xf numFmtId="49" fontId="38" fillId="0" borderId="26" xfId="0" applyNumberFormat="1" applyFont="1" applyBorder="1" applyAlignment="1">
      <alignment horizontal="center" vertical="center"/>
    </xf>
    <xf numFmtId="49" fontId="38" fillId="0" borderId="34" xfId="0" applyNumberFormat="1" applyFont="1" applyBorder="1" applyAlignment="1">
      <alignment horizontal="right" vertical="center"/>
    </xf>
    <xf numFmtId="49" fontId="38" fillId="0" borderId="15" xfId="0" applyNumberFormat="1" applyFont="1" applyBorder="1" applyAlignment="1">
      <alignment horizontal="right" vertical="center"/>
    </xf>
    <xf numFmtId="49" fontId="16" fillId="34" borderId="32" xfId="0" applyNumberFormat="1" applyFont="1" applyFill="1" applyBorder="1" applyAlignment="1">
      <alignment horizontal="center" vertical="center"/>
    </xf>
    <xf numFmtId="49" fontId="16" fillId="34" borderId="33" xfId="0" applyNumberFormat="1" applyFont="1" applyFill="1" applyBorder="1" applyAlignment="1">
      <alignment horizontal="center" vertical="center"/>
    </xf>
    <xf numFmtId="49" fontId="38" fillId="34" borderId="30" xfId="0" applyNumberFormat="1" applyFont="1" applyFill="1" applyBorder="1" applyAlignment="1">
      <alignment horizontal="center" vertical="center"/>
    </xf>
    <xf numFmtId="49" fontId="38" fillId="34" borderId="26" xfId="0" applyNumberFormat="1" applyFont="1" applyFill="1" applyBorder="1" applyAlignment="1">
      <alignment horizontal="center" vertical="center"/>
    </xf>
    <xf numFmtId="49" fontId="38" fillId="34" borderId="34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49" fontId="38" fillId="0" borderId="37" xfId="0" applyNumberFormat="1" applyFont="1" applyBorder="1" applyAlignment="1">
      <alignment horizontal="center" vertical="center"/>
    </xf>
    <xf numFmtId="49" fontId="38" fillId="0" borderId="38" xfId="0" applyNumberFormat="1" applyFont="1" applyBorder="1" applyAlignment="1">
      <alignment horizontal="center" vertical="center"/>
    </xf>
    <xf numFmtId="49" fontId="38" fillId="0" borderId="39" xfId="0" applyNumberFormat="1" applyFont="1" applyBorder="1" applyAlignment="1">
      <alignment horizontal="right" vertical="center"/>
    </xf>
    <xf numFmtId="49" fontId="16" fillId="34" borderId="35" xfId="0" applyNumberFormat="1" applyFont="1" applyFill="1" applyBorder="1" applyAlignment="1">
      <alignment horizontal="center" vertical="center"/>
    </xf>
    <xf numFmtId="49" fontId="16" fillId="34" borderId="36" xfId="0" applyNumberFormat="1" applyFont="1" applyFill="1" applyBorder="1" applyAlignment="1">
      <alignment horizontal="center" vertical="center"/>
    </xf>
    <xf numFmtId="49" fontId="38" fillId="34" borderId="37" xfId="0" applyNumberFormat="1" applyFont="1" applyFill="1" applyBorder="1" applyAlignment="1">
      <alignment horizontal="center" vertical="center"/>
    </xf>
    <xf numFmtId="49" fontId="38" fillId="34" borderId="38" xfId="0" applyNumberFormat="1" applyFont="1" applyFill="1" applyBorder="1" applyAlignment="1">
      <alignment horizontal="center" vertical="center"/>
    </xf>
    <xf numFmtId="49" fontId="38" fillId="34" borderId="39" xfId="0" applyNumberFormat="1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43" fillId="33" borderId="46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49" fontId="37" fillId="0" borderId="0" xfId="0" applyNumberFormat="1" applyFont="1" applyFill="1" applyBorder="1" applyAlignment="1">
      <alignment horizontal="right" vertical="center"/>
    </xf>
    <xf numFmtId="49" fontId="37" fillId="0" borderId="0" xfId="0" applyNumberFormat="1" applyFont="1" applyFill="1" applyAlignment="1">
      <alignment horizontal="center" vertical="center"/>
    </xf>
    <xf numFmtId="49" fontId="37" fillId="0" borderId="0" xfId="0" applyNumberFormat="1" applyFont="1" applyFill="1" applyAlignment="1">
      <alignment horizontal="right" vertical="center"/>
    </xf>
    <xf numFmtId="49" fontId="37" fillId="0" borderId="0" xfId="0" applyNumberFormat="1" applyFont="1" applyFill="1" applyAlignment="1">
      <alignment horizontal="left" vertical="center"/>
    </xf>
    <xf numFmtId="0" fontId="37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49" fontId="46" fillId="0" borderId="22" xfId="0" applyNumberFormat="1" applyFont="1" applyFill="1" applyBorder="1" applyAlignment="1">
      <alignment horizontal="left"/>
    </xf>
    <xf numFmtId="49" fontId="37" fillId="0" borderId="23" xfId="0" applyNumberFormat="1" applyFont="1" applyFill="1" applyBorder="1" applyAlignment="1">
      <alignment/>
    </xf>
    <xf numFmtId="49" fontId="37" fillId="0" borderId="20" xfId="0" applyNumberFormat="1" applyFont="1" applyFill="1" applyBorder="1" applyAlignment="1">
      <alignment horizontal="right"/>
    </xf>
    <xf numFmtId="49" fontId="47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right" vertical="center"/>
    </xf>
    <xf numFmtId="49" fontId="47" fillId="0" borderId="22" xfId="0" applyNumberFormat="1" applyFont="1" applyFill="1" applyBorder="1" applyAlignment="1">
      <alignment horizontal="center"/>
    </xf>
    <xf numFmtId="49" fontId="47" fillId="0" borderId="23" xfId="0" applyNumberFormat="1" applyFont="1" applyFill="1" applyBorder="1" applyAlignment="1">
      <alignment/>
    </xf>
    <xf numFmtId="49" fontId="47" fillId="0" borderId="20" xfId="0" applyNumberFormat="1" applyFont="1" applyFill="1" applyBorder="1" applyAlignment="1">
      <alignment horizontal="right"/>
    </xf>
    <xf numFmtId="49" fontId="46" fillId="0" borderId="22" xfId="0" applyNumberFormat="1" applyFont="1" applyFill="1" applyBorder="1" applyAlignment="1">
      <alignment horizontal="left" vertical="center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20" xfId="0" applyNumberFormat="1" applyFont="1" applyFill="1" applyBorder="1" applyAlignment="1">
      <alignment horizontal="right" vertical="center"/>
    </xf>
    <xf numFmtId="172" fontId="37" fillId="0" borderId="20" xfId="0" applyNumberFormat="1" applyFont="1" applyFill="1" applyBorder="1" applyAlignment="1">
      <alignment horizontal="right" vertical="center"/>
    </xf>
    <xf numFmtId="49" fontId="46" fillId="0" borderId="32" xfId="0" applyNumberFormat="1" applyFont="1" applyFill="1" applyBorder="1" applyAlignment="1">
      <alignment horizontal="left" vertical="center"/>
    </xf>
    <xf numFmtId="49" fontId="37" fillId="0" borderId="20" xfId="0" applyNumberFormat="1" applyFont="1" applyFill="1" applyBorder="1" applyAlignment="1">
      <alignment horizontal="center" vertical="center"/>
    </xf>
    <xf numFmtId="49" fontId="48" fillId="0" borderId="19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48" fillId="0" borderId="21" xfId="0" applyNumberFormat="1" applyFont="1" applyFill="1" applyBorder="1" applyAlignment="1">
      <alignment horizontal="right" vertical="center"/>
    </xf>
    <xf numFmtId="49" fontId="48" fillId="0" borderId="21" xfId="0" applyNumberFormat="1" applyFont="1" applyFill="1" applyBorder="1" applyAlignment="1">
      <alignment horizontal="center" vertical="center"/>
    </xf>
    <xf numFmtId="49" fontId="49" fillId="0" borderId="21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right" vertical="center"/>
    </xf>
    <xf numFmtId="49" fontId="48" fillId="0" borderId="33" xfId="0" applyNumberFormat="1" applyFont="1" applyFill="1" applyBorder="1" applyAlignment="1">
      <alignment horizontal="left" vertical="center"/>
    </xf>
    <xf numFmtId="0" fontId="49" fillId="0" borderId="0" xfId="0" applyFont="1" applyAlignment="1">
      <alignment horizontal="right"/>
    </xf>
    <xf numFmtId="49" fontId="48" fillId="0" borderId="0" xfId="0" applyNumberFormat="1" applyFont="1" applyFill="1" applyAlignment="1">
      <alignment horizontal="center" vertical="center"/>
    </xf>
    <xf numFmtId="49" fontId="48" fillId="0" borderId="19" xfId="0" applyNumberFormat="1" applyFont="1" applyFill="1" applyBorder="1" applyAlignment="1">
      <alignment horizontal="left"/>
    </xf>
    <xf numFmtId="49" fontId="48" fillId="0" borderId="0" xfId="0" applyNumberFormat="1" applyFont="1" applyFill="1" applyBorder="1" applyAlignment="1">
      <alignment/>
    </xf>
    <xf numFmtId="49" fontId="48" fillId="0" borderId="21" xfId="0" applyNumberFormat="1" applyFont="1" applyFill="1" applyBorder="1" applyAlignment="1">
      <alignment horizontal="right"/>
    </xf>
    <xf numFmtId="49" fontId="48" fillId="0" borderId="0" xfId="0" applyNumberFormat="1" applyFont="1" applyFill="1" applyAlignment="1">
      <alignment horizontal="right" vertical="center"/>
    </xf>
    <xf numFmtId="49" fontId="48" fillId="0" borderId="19" xfId="0" applyNumberFormat="1" applyFont="1" applyFill="1" applyBorder="1" applyAlignment="1">
      <alignment horizontal="center"/>
    </xf>
    <xf numFmtId="49" fontId="48" fillId="0" borderId="0" xfId="0" applyNumberFormat="1" applyFont="1" applyFill="1" applyAlignment="1">
      <alignment horizontal="left" vertical="center"/>
    </xf>
    <xf numFmtId="0" fontId="48" fillId="0" borderId="0" xfId="0" applyFont="1" applyAlignment="1">
      <alignment/>
    </xf>
    <xf numFmtId="49" fontId="49" fillId="0" borderId="0" xfId="0" applyNumberFormat="1" applyFont="1" applyFill="1" applyBorder="1" applyAlignment="1">
      <alignment horizontal="right" vertical="center"/>
    </xf>
    <xf numFmtId="49" fontId="48" fillId="0" borderId="1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quotePrefix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26" fillId="33" borderId="25" xfId="0" applyNumberFormat="1" applyFont="1" applyFill="1" applyBorder="1" applyAlignment="1">
      <alignment horizontal="center" vertical="center" wrapText="1"/>
    </xf>
    <xf numFmtId="175" fontId="27" fillId="33" borderId="25" xfId="0" applyNumberFormat="1" applyFont="1" applyFill="1" applyBorder="1" applyAlignment="1" quotePrefix="1">
      <alignment horizontal="center" vertical="center" wrapText="1"/>
    </xf>
    <xf numFmtId="1" fontId="21" fillId="33" borderId="17" xfId="0" applyNumberFormat="1" applyFont="1" applyFill="1" applyBorder="1" applyAlignment="1">
      <alignment horizontal="center" vertical="center" wrapText="1"/>
    </xf>
    <xf numFmtId="1" fontId="25" fillId="33" borderId="25" xfId="0" applyNumberFormat="1" applyFont="1" applyFill="1" applyBorder="1" applyAlignment="1">
      <alignment horizontal="center" vertical="center" wrapText="1"/>
    </xf>
    <xf numFmtId="1" fontId="20" fillId="33" borderId="25" xfId="0" applyNumberFormat="1" applyFont="1" applyFill="1" applyBorder="1" applyAlignment="1">
      <alignment horizontal="center" vertical="center" wrapText="1"/>
    </xf>
    <xf numFmtId="1" fontId="17" fillId="33" borderId="17" xfId="0" applyNumberFormat="1" applyFont="1" applyFill="1" applyBorder="1" applyAlignment="1">
      <alignment horizontal="center" vertical="center" wrapText="1"/>
    </xf>
    <xf numFmtId="1" fontId="22" fillId="33" borderId="17" xfId="0" applyNumberFormat="1" applyFont="1" applyFill="1" applyBorder="1" applyAlignment="1">
      <alignment horizontal="center" vertical="center" wrapText="1"/>
    </xf>
    <xf numFmtId="1" fontId="23" fillId="33" borderId="17" xfId="0" applyNumberFormat="1" applyFont="1" applyFill="1" applyBorder="1" applyAlignment="1">
      <alignment horizontal="center" vertical="center" wrapText="1"/>
    </xf>
    <xf numFmtId="1" fontId="28" fillId="33" borderId="25" xfId="0" applyNumberFormat="1" applyFont="1" applyFill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1" fontId="26" fillId="33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50" fillId="0" borderId="0" xfId="0" applyNumberFormat="1" applyFont="1" applyFill="1" applyAlignment="1">
      <alignment horizontal="left" vertical="center"/>
    </xf>
    <xf numFmtId="49" fontId="50" fillId="0" borderId="0" xfId="0" applyNumberFormat="1" applyFont="1" applyFill="1" applyAlignment="1">
      <alignment horizontal="center" vertical="center"/>
    </xf>
    <xf numFmtId="49" fontId="52" fillId="0" borderId="0" xfId="0" applyNumberFormat="1" applyFont="1" applyFill="1" applyAlignment="1">
      <alignment horizontal="left" vertical="center"/>
    </xf>
    <xf numFmtId="49" fontId="53" fillId="0" borderId="22" xfId="0" applyNumberFormat="1" applyFont="1" applyFill="1" applyBorder="1" applyAlignment="1">
      <alignment horizontal="left"/>
    </xf>
    <xf numFmtId="49" fontId="51" fillId="0" borderId="20" xfId="0" applyNumberFormat="1" applyFont="1" applyFill="1" applyBorder="1" applyAlignment="1">
      <alignment horizontal="right"/>
    </xf>
    <xf numFmtId="49" fontId="54" fillId="0" borderId="0" xfId="0" applyNumberFormat="1" applyFont="1" applyFill="1" applyBorder="1" applyAlignment="1">
      <alignment horizontal="left" vertical="center"/>
    </xf>
    <xf numFmtId="49" fontId="55" fillId="0" borderId="0" xfId="0" applyNumberFormat="1" applyFont="1" applyFill="1" applyAlignment="1">
      <alignment horizontal="left" vertical="center"/>
    </xf>
    <xf numFmtId="49" fontId="55" fillId="0" borderId="22" xfId="0" applyNumberFormat="1" applyFont="1" applyFill="1" applyBorder="1" applyAlignment="1">
      <alignment horizontal="left" vertical="center"/>
    </xf>
    <xf numFmtId="49" fontId="38" fillId="0" borderId="23" xfId="0" applyNumberFormat="1" applyFont="1" applyFill="1" applyBorder="1" applyAlignment="1">
      <alignment horizontal="right" vertical="center"/>
    </xf>
    <xf numFmtId="49" fontId="53" fillId="0" borderId="52" xfId="0" applyNumberFormat="1" applyFont="1" applyFill="1" applyBorder="1" applyAlignment="1">
      <alignment horizontal="left" vertical="center"/>
    </xf>
    <xf numFmtId="49" fontId="51" fillId="0" borderId="20" xfId="0" applyNumberFormat="1" applyFont="1" applyFill="1" applyBorder="1" applyAlignment="1">
      <alignment horizontal="right" vertical="center"/>
    </xf>
    <xf numFmtId="49" fontId="55" fillId="0" borderId="0" xfId="0" applyNumberFormat="1" applyFont="1" applyFill="1" applyAlignment="1">
      <alignment horizontal="center" vertical="center"/>
    </xf>
    <xf numFmtId="49" fontId="51" fillId="0" borderId="21" xfId="0" applyNumberFormat="1" applyFont="1" applyFill="1" applyBorder="1" applyAlignment="1">
      <alignment horizontal="right"/>
    </xf>
    <xf numFmtId="49" fontId="54" fillId="0" borderId="0" xfId="0" applyNumberFormat="1" applyFont="1" applyFill="1" applyAlignment="1">
      <alignment horizontal="left" vertical="center"/>
    </xf>
    <xf numFmtId="49" fontId="58" fillId="0" borderId="0" xfId="0" applyNumberFormat="1" applyFont="1" applyFill="1" applyAlignment="1">
      <alignment horizontal="right" vertical="center"/>
    </xf>
    <xf numFmtId="49" fontId="59" fillId="0" borderId="0" xfId="0" applyNumberFormat="1" applyFont="1" applyFill="1" applyAlignment="1">
      <alignment horizontal="left" vertical="center"/>
    </xf>
    <xf numFmtId="49" fontId="51" fillId="0" borderId="0" xfId="0" applyNumberFormat="1" applyFont="1" applyFill="1" applyAlignment="1">
      <alignment horizontal="right" vertical="center"/>
    </xf>
    <xf numFmtId="49" fontId="51" fillId="0" borderId="21" xfId="0" applyNumberFormat="1" applyFont="1" applyFill="1" applyBorder="1" applyAlignment="1">
      <alignment horizontal="right" vertical="center"/>
    </xf>
    <xf numFmtId="49" fontId="54" fillId="0" borderId="0" xfId="0" applyNumberFormat="1" applyFont="1" applyFill="1" applyAlignment="1">
      <alignment horizontal="center" vertical="center"/>
    </xf>
    <xf numFmtId="49" fontId="54" fillId="0" borderId="19" xfId="0" applyNumberFormat="1" applyFont="1" applyFill="1" applyBorder="1" applyAlignment="1">
      <alignment horizontal="left" vertical="center"/>
    </xf>
    <xf numFmtId="49" fontId="54" fillId="0" borderId="53" xfId="0" applyNumberFormat="1" applyFont="1" applyFill="1" applyBorder="1" applyAlignment="1">
      <alignment horizontal="left" vertical="center"/>
    </xf>
    <xf numFmtId="49" fontId="51" fillId="0" borderId="19" xfId="0" applyNumberFormat="1" applyFont="1" applyFill="1" applyBorder="1" applyAlignment="1">
      <alignment horizontal="left"/>
    </xf>
    <xf numFmtId="49" fontId="61" fillId="0" borderId="0" xfId="0" applyNumberFormat="1" applyFont="1" applyFill="1" applyBorder="1" applyAlignment="1">
      <alignment horizontal="left" vertical="center"/>
    </xf>
    <xf numFmtId="49" fontId="51" fillId="0" borderId="0" xfId="0" applyNumberFormat="1" applyFont="1" applyFill="1" applyAlignment="1">
      <alignment horizontal="left" vertical="center"/>
    </xf>
    <xf numFmtId="49" fontId="51" fillId="0" borderId="0" xfId="0" applyNumberFormat="1" applyFont="1" applyFill="1" applyBorder="1" applyAlignment="1">
      <alignment horizontal="left" vertical="center"/>
    </xf>
    <xf numFmtId="49" fontId="51" fillId="0" borderId="0" xfId="0" applyNumberFormat="1" applyFont="1" applyFill="1" applyAlignment="1">
      <alignment horizontal="center" vertical="center"/>
    </xf>
    <xf numFmtId="49" fontId="51" fillId="0" borderId="19" xfId="0" applyNumberFormat="1" applyFont="1" applyFill="1" applyBorder="1" applyAlignment="1">
      <alignment horizontal="left" vertical="center"/>
    </xf>
    <xf numFmtId="49" fontId="51" fillId="0" borderId="53" xfId="0" applyNumberFormat="1" applyFont="1" applyFill="1" applyBorder="1" applyAlignment="1">
      <alignment horizontal="left" vertical="center"/>
    </xf>
    <xf numFmtId="49" fontId="38" fillId="0" borderId="19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 vertical="center"/>
    </xf>
    <xf numFmtId="49" fontId="58" fillId="0" borderId="0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>
      <alignment horizontal="left" vertical="center"/>
    </xf>
    <xf numFmtId="49" fontId="58" fillId="0" borderId="0" xfId="0" applyNumberFormat="1" applyFont="1" applyFill="1" applyAlignment="1">
      <alignment horizontal="left" vertical="center"/>
    </xf>
    <xf numFmtId="49" fontId="62" fillId="0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right" vertical="center"/>
    </xf>
    <xf numFmtId="49" fontId="38" fillId="0" borderId="50" xfId="0" applyNumberFormat="1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right" vertical="center"/>
    </xf>
    <xf numFmtId="49" fontId="53" fillId="0" borderId="54" xfId="0" applyNumberFormat="1" applyFont="1" applyFill="1" applyBorder="1" applyAlignment="1">
      <alignment horizontal="left" vertical="center"/>
    </xf>
    <xf numFmtId="49" fontId="51" fillId="0" borderId="55" xfId="0" applyNumberFormat="1" applyFont="1" applyFill="1" applyBorder="1" applyAlignment="1">
      <alignment horizontal="right" vertical="center"/>
    </xf>
    <xf numFmtId="49" fontId="51" fillId="0" borderId="56" xfId="0" applyNumberFormat="1" applyFont="1" applyFill="1" applyBorder="1" applyAlignment="1">
      <alignment horizontal="right" vertical="center"/>
    </xf>
    <xf numFmtId="49" fontId="63" fillId="0" borderId="0" xfId="0" applyNumberFormat="1" applyFont="1" applyFill="1" applyBorder="1" applyAlignment="1">
      <alignment horizontal="left" vertical="center"/>
    </xf>
    <xf numFmtId="49" fontId="55" fillId="0" borderId="0" xfId="0" applyNumberFormat="1" applyFont="1" applyFill="1" applyBorder="1" applyAlignment="1">
      <alignment horizontal="left" vertical="center"/>
    </xf>
    <xf numFmtId="49" fontId="53" fillId="0" borderId="22" xfId="0" applyNumberFormat="1" applyFont="1" applyFill="1" applyBorder="1" applyAlignment="1">
      <alignment horizontal="left" vertical="center"/>
    </xf>
    <xf numFmtId="49" fontId="53" fillId="0" borderId="35" xfId="0" applyNumberFormat="1" applyFont="1" applyFill="1" applyBorder="1" applyAlignment="1">
      <alignment horizontal="left" vertical="center"/>
    </xf>
    <xf numFmtId="49" fontId="51" fillId="0" borderId="23" xfId="0" applyNumberFormat="1" applyFont="1" applyFill="1" applyBorder="1" applyAlignment="1">
      <alignment horizontal="right" vertical="center"/>
    </xf>
    <xf numFmtId="49" fontId="51" fillId="0" borderId="57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/>
    </xf>
    <xf numFmtId="49" fontId="50" fillId="0" borderId="36" xfId="0" applyNumberFormat="1" applyFont="1" applyFill="1" applyBorder="1" applyAlignment="1">
      <alignment horizontal="left" vertical="center"/>
    </xf>
    <xf numFmtId="49" fontId="50" fillId="0" borderId="19" xfId="0" applyNumberFormat="1" applyFont="1" applyFill="1" applyBorder="1" applyAlignment="1">
      <alignment horizontal="left" vertical="center"/>
    </xf>
    <xf numFmtId="0" fontId="51" fillId="0" borderId="21" xfId="0" applyFont="1" applyFill="1" applyBorder="1" applyAlignment="1">
      <alignment horizontal="right"/>
    </xf>
    <xf numFmtId="49" fontId="65" fillId="0" borderId="19" xfId="0" applyNumberFormat="1" applyFont="1" applyFill="1" applyBorder="1" applyAlignment="1">
      <alignment horizontal="left" vertical="center"/>
    </xf>
    <xf numFmtId="49" fontId="54" fillId="0" borderId="36" xfId="0" applyNumberFormat="1" applyFont="1" applyFill="1" applyBorder="1" applyAlignment="1">
      <alignment horizontal="left" vertical="center"/>
    </xf>
    <xf numFmtId="0" fontId="66" fillId="0" borderId="21" xfId="0" applyFont="1" applyFill="1" applyBorder="1" applyAlignment="1">
      <alignment horizontal="right"/>
    </xf>
    <xf numFmtId="172" fontId="51" fillId="0" borderId="19" xfId="0" applyNumberFormat="1" applyFont="1" applyFill="1" applyBorder="1" applyAlignment="1">
      <alignment horizontal="left" vertical="center"/>
    </xf>
    <xf numFmtId="49" fontId="51" fillId="0" borderId="36" xfId="0" applyNumberFormat="1" applyFont="1" applyFill="1" applyBorder="1" applyAlignment="1">
      <alignment horizontal="left" vertical="center"/>
    </xf>
    <xf numFmtId="49" fontId="38" fillId="0" borderId="14" xfId="0" applyNumberFormat="1" applyFont="1" applyFill="1" applyBorder="1" applyAlignment="1">
      <alignment horizontal="left" vertical="center"/>
    </xf>
    <xf numFmtId="49" fontId="51" fillId="0" borderId="16" xfId="0" applyNumberFormat="1" applyFont="1" applyFill="1" applyBorder="1" applyAlignment="1">
      <alignment horizontal="right" vertical="center"/>
    </xf>
    <xf numFmtId="49" fontId="51" fillId="0" borderId="58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right"/>
    </xf>
    <xf numFmtId="0" fontId="51" fillId="0" borderId="0" xfId="0" applyFont="1" applyFill="1" applyAlignment="1">
      <alignment horizontal="right" vertical="center"/>
    </xf>
    <xf numFmtId="49" fontId="0" fillId="0" borderId="14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/>
    </xf>
    <xf numFmtId="49" fontId="38" fillId="0" borderId="37" xfId="0" applyNumberFormat="1" applyFont="1" applyFill="1" applyBorder="1" applyAlignment="1">
      <alignment horizontal="left" vertical="center"/>
    </xf>
    <xf numFmtId="49" fontId="0" fillId="0" borderId="39" xfId="0" applyNumberFormat="1" applyFont="1" applyFill="1" applyBorder="1" applyAlignment="1">
      <alignment horizontal="right" vertical="center"/>
    </xf>
    <xf numFmtId="49" fontId="51" fillId="0" borderId="59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53" fillId="0" borderId="19" xfId="0" applyNumberFormat="1" applyFont="1" applyFill="1" applyBorder="1" applyAlignment="1">
      <alignment horizontal="left" vertical="center"/>
    </xf>
    <xf numFmtId="173" fontId="51" fillId="0" borderId="21" xfId="0" applyNumberFormat="1" applyFont="1" applyFill="1" applyBorder="1" applyAlignment="1">
      <alignment horizontal="right"/>
    </xf>
    <xf numFmtId="173" fontId="51" fillId="0" borderId="0" xfId="0" applyNumberFormat="1" applyFont="1" applyFill="1" applyBorder="1" applyAlignment="1">
      <alignment horizontal="right"/>
    </xf>
    <xf numFmtId="49" fontId="66" fillId="0" borderId="21" xfId="0" applyNumberFormat="1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right"/>
    </xf>
    <xf numFmtId="49" fontId="38" fillId="0" borderId="19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53" fillId="0" borderId="23" xfId="0" applyNumberFormat="1" applyFont="1" applyFill="1" applyBorder="1" applyAlignment="1">
      <alignment horizontal="left" vertical="center"/>
    </xf>
    <xf numFmtId="49" fontId="68" fillId="0" borderId="19" xfId="0" applyNumberFormat="1" applyFont="1" applyFill="1" applyBorder="1" applyAlignment="1">
      <alignment horizontal="left" vertical="center"/>
    </xf>
    <xf numFmtId="49" fontId="66" fillId="0" borderId="0" xfId="0" applyNumberFormat="1" applyFont="1" applyFill="1" applyBorder="1" applyAlignment="1">
      <alignment horizontal="right" vertical="center"/>
    </xf>
    <xf numFmtId="49" fontId="38" fillId="0" borderId="15" xfId="0" applyNumberFormat="1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left" vertical="center"/>
    </xf>
    <xf numFmtId="49" fontId="65" fillId="0" borderId="53" xfId="0" applyNumberFormat="1" applyFont="1" applyFill="1" applyBorder="1" applyAlignment="1">
      <alignment horizontal="left" vertical="center"/>
    </xf>
    <xf numFmtId="0" fontId="66" fillId="0" borderId="21" xfId="0" applyFont="1" applyFill="1" applyBorder="1" applyAlignment="1" quotePrefix="1">
      <alignment horizontal="right"/>
    </xf>
    <xf numFmtId="49" fontId="54" fillId="0" borderId="19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right" vertical="center"/>
    </xf>
    <xf numFmtId="49" fontId="71" fillId="0" borderId="22" xfId="0" applyNumberFormat="1" applyFont="1" applyFill="1" applyBorder="1" applyAlignment="1">
      <alignment horizontal="left" vertical="center"/>
    </xf>
    <xf numFmtId="49" fontId="61" fillId="0" borderId="23" xfId="0" applyNumberFormat="1" applyFont="1" applyFill="1" applyBorder="1" applyAlignment="1">
      <alignment horizontal="right" vertical="center"/>
    </xf>
    <xf numFmtId="49" fontId="71" fillId="0" borderId="35" xfId="0" applyNumberFormat="1" applyFont="1" applyFill="1" applyBorder="1" applyAlignment="1">
      <alignment horizontal="left" vertical="center"/>
    </xf>
    <xf numFmtId="49" fontId="61" fillId="0" borderId="20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right" vertical="center"/>
    </xf>
    <xf numFmtId="49" fontId="61" fillId="0" borderId="21" xfId="0" applyNumberFormat="1" applyFont="1" applyFill="1" applyBorder="1" applyAlignment="1">
      <alignment horizontal="right" vertical="center"/>
    </xf>
    <xf numFmtId="49" fontId="74" fillId="0" borderId="19" xfId="0" applyNumberFormat="1" applyFont="1" applyFill="1" applyBorder="1" applyAlignment="1">
      <alignment horizontal="left" vertical="center"/>
    </xf>
    <xf numFmtId="49" fontId="74" fillId="0" borderId="36" xfId="0" applyNumberFormat="1" applyFont="1" applyFill="1" applyBorder="1" applyAlignment="1">
      <alignment horizontal="left" vertical="center"/>
    </xf>
    <xf numFmtId="49" fontId="61" fillId="0" borderId="19" xfId="0" applyNumberFormat="1" applyFont="1" applyFill="1" applyBorder="1" applyAlignment="1">
      <alignment horizontal="left" vertical="center"/>
    </xf>
    <xf numFmtId="49" fontId="61" fillId="0" borderId="36" xfId="0" applyNumberFormat="1" applyFont="1" applyFill="1" applyBorder="1" applyAlignment="1">
      <alignment horizontal="left" vertical="center"/>
    </xf>
    <xf numFmtId="49" fontId="38" fillId="0" borderId="16" xfId="0" applyNumberFormat="1" applyFont="1" applyFill="1" applyBorder="1" applyAlignment="1">
      <alignment horizontal="left" vertical="center"/>
    </xf>
    <xf numFmtId="49" fontId="38" fillId="0" borderId="58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 vertical="center"/>
    </xf>
    <xf numFmtId="49" fontId="41" fillId="0" borderId="14" xfId="0" applyNumberFormat="1" applyFont="1" applyFill="1" applyBorder="1" applyAlignment="1">
      <alignment horizontal="left" vertical="center"/>
    </xf>
    <xf numFmtId="49" fontId="41" fillId="0" borderId="15" xfId="0" applyNumberFormat="1" applyFont="1" applyFill="1" applyBorder="1" applyAlignment="1">
      <alignment horizontal="left" vertical="center"/>
    </xf>
    <xf numFmtId="49" fontId="41" fillId="0" borderId="37" xfId="0" applyNumberFormat="1" applyFont="1" applyFill="1" applyBorder="1" applyAlignment="1">
      <alignment horizontal="left" vertical="center"/>
    </xf>
    <xf numFmtId="49" fontId="41" fillId="0" borderId="39" xfId="0" applyNumberFormat="1" applyFont="1" applyFill="1" applyBorder="1" applyAlignment="1">
      <alignment horizontal="left" vertical="center"/>
    </xf>
    <xf numFmtId="49" fontId="50" fillId="0" borderId="0" xfId="0" applyNumberFormat="1" applyFont="1" applyFill="1" applyAlignment="1">
      <alignment horizontal="center" vertical="center"/>
    </xf>
    <xf numFmtId="0" fontId="16" fillId="0" borderId="0" xfId="47" applyNumberFormat="1" applyFont="1" applyAlignment="1">
      <alignment horizontal="center" vertical="center" textRotation="90" wrapText="1"/>
      <protection/>
    </xf>
    <xf numFmtId="0" fontId="16" fillId="0" borderId="0" xfId="47" applyNumberFormat="1" applyFont="1" applyAlignment="1" applyProtection="1">
      <alignment horizontal="center" vertical="center" textRotation="90" wrapText="1"/>
      <protection/>
    </xf>
    <xf numFmtId="0" fontId="16" fillId="0" borderId="0" xfId="47" applyNumberFormat="1" applyFont="1" applyAlignment="1" applyProtection="1" quotePrefix="1">
      <alignment horizontal="center" vertical="center" textRotation="90" wrapText="1"/>
      <protection/>
    </xf>
    <xf numFmtId="0" fontId="76" fillId="0" borderId="0" xfId="47" applyNumberFormat="1" applyFont="1" applyAlignment="1">
      <alignment horizontal="center" vertical="center" textRotation="90" wrapText="1"/>
      <protection/>
    </xf>
    <xf numFmtId="11" fontId="16" fillId="0" borderId="0" xfId="47" applyNumberFormat="1" applyFont="1" applyAlignment="1">
      <alignment horizontal="center" vertical="center" textRotation="90" wrapText="1"/>
      <protection/>
    </xf>
    <xf numFmtId="0" fontId="16" fillId="0" borderId="0" xfId="47" applyNumberFormat="1" applyFont="1">
      <alignment/>
      <protection/>
    </xf>
    <xf numFmtId="0" fontId="16" fillId="0" borderId="0" xfId="47" applyNumberFormat="1" applyFont="1" applyAlignment="1">
      <alignment horizontal="center"/>
      <protection/>
    </xf>
    <xf numFmtId="0" fontId="16" fillId="0" borderId="0" xfId="47" applyNumberFormat="1" applyFont="1" applyAlignment="1" applyProtection="1">
      <alignment horizontal="center"/>
      <protection/>
    </xf>
    <xf numFmtId="179" fontId="76" fillId="0" borderId="0" xfId="47" applyFont="1">
      <alignment/>
      <protection/>
    </xf>
    <xf numFmtId="0" fontId="76" fillId="0" borderId="0" xfId="47" applyNumberFormat="1" applyFont="1">
      <alignment/>
      <protection/>
    </xf>
    <xf numFmtId="0" fontId="16" fillId="0" borderId="0" xfId="47" applyNumberFormat="1" applyFont="1" applyAlignment="1">
      <alignment horizontal="left"/>
      <protection/>
    </xf>
    <xf numFmtId="11" fontId="16" fillId="0" borderId="0" xfId="47" applyNumberFormat="1" applyFont="1" applyAlignment="1">
      <alignment horizontal="center"/>
      <protection/>
    </xf>
    <xf numFmtId="11" fontId="16" fillId="0" borderId="0" xfId="47" applyNumberFormat="1" applyFont="1">
      <alignment/>
      <protection/>
    </xf>
    <xf numFmtId="0" fontId="17" fillId="0" borderId="0" xfId="47" applyNumberFormat="1" applyFont="1" applyAlignment="1">
      <alignment horizontal="left"/>
      <protection/>
    </xf>
    <xf numFmtId="0" fontId="17" fillId="0" borderId="0" xfId="47" applyNumberFormat="1" applyFont="1" applyAlignment="1" applyProtection="1">
      <alignment horizontal="center"/>
      <protection/>
    </xf>
    <xf numFmtId="0" fontId="17" fillId="0" borderId="0" xfId="47" applyNumberFormat="1" applyFont="1" applyAlignment="1">
      <alignment horizontal="center"/>
      <protection/>
    </xf>
    <xf numFmtId="0" fontId="77" fillId="0" borderId="0" xfId="47" applyNumberFormat="1" applyFont="1">
      <alignment/>
      <protection/>
    </xf>
    <xf numFmtId="1" fontId="17" fillId="0" borderId="0" xfId="47" applyNumberFormat="1" applyFont="1" applyAlignment="1">
      <alignment horizontal="center"/>
      <protection/>
    </xf>
    <xf numFmtId="11" fontId="17" fillId="0" borderId="0" xfId="47" applyNumberFormat="1" applyFont="1" applyAlignment="1">
      <alignment horizontal="center"/>
      <protection/>
    </xf>
    <xf numFmtId="11" fontId="17" fillId="0" borderId="0" xfId="47" applyNumberFormat="1" applyFont="1">
      <alignment/>
      <protection/>
    </xf>
    <xf numFmtId="0" fontId="17" fillId="0" borderId="0" xfId="47" applyNumberFormat="1" applyFont="1">
      <alignment/>
      <protection/>
    </xf>
    <xf numFmtId="0" fontId="17" fillId="0" borderId="0" xfId="47" applyNumberFormat="1" applyFont="1" applyAlignment="1" applyProtection="1">
      <alignment horizontal="center"/>
      <protection locked="0"/>
    </xf>
    <xf numFmtId="0" fontId="78" fillId="0" borderId="0" xfId="47" applyNumberFormat="1" applyFont="1" applyAlignment="1" applyProtection="1">
      <alignment horizontal="center"/>
      <protection locked="0"/>
    </xf>
    <xf numFmtId="179" fontId="77" fillId="0" borderId="0" xfId="47" applyFont="1">
      <alignment/>
      <protection/>
    </xf>
    <xf numFmtId="0" fontId="21" fillId="0" borderId="0" xfId="47" applyNumberFormat="1" applyFont="1" applyAlignment="1" applyProtection="1">
      <alignment horizontal="left"/>
      <protection/>
    </xf>
    <xf numFmtId="0" fontId="21" fillId="0" borderId="0" xfId="47" applyNumberFormat="1" applyFont="1" applyAlignment="1" applyProtection="1">
      <alignment horizontal="center"/>
      <protection/>
    </xf>
    <xf numFmtId="11" fontId="21" fillId="0" borderId="0" xfId="47" applyNumberFormat="1" applyFont="1" applyAlignment="1" applyProtection="1">
      <alignment horizontal="center"/>
      <protection/>
    </xf>
    <xf numFmtId="0" fontId="17" fillId="0" borderId="0" xfId="47" applyNumberFormat="1" applyFont="1" applyAlignment="1" applyProtection="1" quotePrefix="1">
      <alignment horizontal="center"/>
      <protection/>
    </xf>
    <xf numFmtId="0" fontId="21" fillId="0" borderId="0" xfId="47" applyNumberFormat="1" applyFont="1" applyAlignment="1">
      <alignment horizontal="left"/>
      <protection/>
    </xf>
    <xf numFmtId="0" fontId="21" fillId="0" borderId="0" xfId="47" applyNumberFormat="1" applyFont="1" applyAlignment="1">
      <alignment horizontal="center"/>
      <protection/>
    </xf>
    <xf numFmtId="0" fontId="79" fillId="0" borderId="0" xfId="47" applyNumberFormat="1" applyFont="1">
      <alignment/>
      <protection/>
    </xf>
    <xf numFmtId="11" fontId="21" fillId="0" borderId="0" xfId="47" applyNumberFormat="1" applyFont="1" applyAlignment="1">
      <alignment horizontal="center"/>
      <protection/>
    </xf>
    <xf numFmtId="11" fontId="21" fillId="0" borderId="0" xfId="47" applyNumberFormat="1" applyFont="1">
      <alignment/>
      <protection/>
    </xf>
    <xf numFmtId="0" fontId="21" fillId="0" borderId="0" xfId="47" applyNumberFormat="1" applyFont="1">
      <alignment/>
      <protection/>
    </xf>
    <xf numFmtId="0" fontId="21" fillId="0" borderId="0" xfId="47" applyNumberFormat="1" applyFont="1" applyAlignment="1" applyProtection="1">
      <alignment horizontal="center"/>
      <protection locked="0"/>
    </xf>
    <xf numFmtId="11" fontId="21" fillId="0" borderId="0" xfId="47" applyNumberFormat="1" applyFont="1" applyAlignment="1" applyProtection="1">
      <alignment horizontal="left"/>
      <protection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0" borderId="0" xfId="0" applyAlignment="1">
      <alignment horizontal="right"/>
    </xf>
    <xf numFmtId="1" fontId="0" fillId="35" borderId="0" xfId="0" applyNumberFormat="1" applyFill="1" applyAlignment="1">
      <alignment horizontal="right"/>
    </xf>
    <xf numFmtId="49" fontId="70" fillId="0" borderId="19" xfId="0" applyNumberFormat="1" applyFont="1" applyFill="1" applyBorder="1" applyAlignment="1">
      <alignment horizontal="left" vertical="center"/>
    </xf>
    <xf numFmtId="49" fontId="64" fillId="0" borderId="19" xfId="0" applyNumberFormat="1" applyFont="1" applyFill="1" applyBorder="1" applyAlignment="1">
      <alignment horizontal="left" vertical="center"/>
    </xf>
    <xf numFmtId="49" fontId="70" fillId="0" borderId="0" xfId="0" applyNumberFormat="1" applyFont="1" applyFill="1" applyBorder="1" applyAlignment="1">
      <alignment horizontal="left" vertical="center"/>
    </xf>
    <xf numFmtId="49" fontId="72" fillId="0" borderId="19" xfId="0" applyNumberFormat="1" applyFont="1" applyFill="1" applyBorder="1" applyAlignment="1">
      <alignment horizontal="left" vertical="center"/>
    </xf>
    <xf numFmtId="49" fontId="73" fillId="0" borderId="19" xfId="0" applyNumberFormat="1" applyFont="1" applyFill="1" applyBorder="1" applyAlignment="1">
      <alignment horizontal="left" vertical="center"/>
    </xf>
    <xf numFmtId="49" fontId="73" fillId="0" borderId="36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left" vertical="center"/>
    </xf>
    <xf numFmtId="49" fontId="64" fillId="0" borderId="36" xfId="0" applyNumberFormat="1" applyFont="1" applyFill="1" applyBorder="1" applyAlignment="1">
      <alignment horizontal="left" vertical="center"/>
    </xf>
    <xf numFmtId="49" fontId="57" fillId="0" borderId="53" xfId="0" applyNumberFormat="1" applyFont="1" applyFill="1" applyBorder="1" applyAlignment="1">
      <alignment horizontal="left" vertical="center"/>
    </xf>
    <xf numFmtId="49" fontId="67" fillId="0" borderId="19" xfId="0" applyNumberFormat="1" applyFont="1" applyFill="1" applyBorder="1" applyAlignment="1">
      <alignment horizontal="left" vertical="center"/>
    </xf>
    <xf numFmtId="49" fontId="69" fillId="0" borderId="0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57" fillId="0" borderId="19" xfId="0" applyNumberFormat="1" applyFont="1" applyFill="1" applyBorder="1" applyAlignment="1">
      <alignment horizontal="left" vertical="center"/>
    </xf>
    <xf numFmtId="49" fontId="58" fillId="0" borderId="0" xfId="0" applyNumberFormat="1" applyFont="1" applyFill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49" fontId="60" fillId="0" borderId="19" xfId="0" applyNumberFormat="1" applyFont="1" applyFill="1" applyBorder="1" applyAlignment="1">
      <alignment horizontal="left" vertical="center"/>
    </xf>
    <xf numFmtId="0" fontId="44" fillId="33" borderId="36" xfId="0" applyFont="1" applyFill="1" applyBorder="1" applyAlignment="1">
      <alignment horizontal="center" vertical="center"/>
    </xf>
    <xf numFmtId="0" fontId="44" fillId="33" borderId="45" xfId="0" applyFont="1" applyFill="1" applyBorder="1" applyAlignment="1">
      <alignment horizontal="center" vertical="center"/>
    </xf>
    <xf numFmtId="0" fontId="44" fillId="33" borderId="44" xfId="0" applyFont="1" applyFill="1" applyBorder="1" applyAlignment="1">
      <alignment horizontal="center" vertical="center"/>
    </xf>
    <xf numFmtId="0" fontId="44" fillId="33" borderId="38" xfId="0" applyFont="1" applyFill="1" applyBorder="1" applyAlignment="1">
      <alignment horizontal="center" vertical="center"/>
    </xf>
    <xf numFmtId="0" fontId="44" fillId="33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4" fillId="33" borderId="41" xfId="0" applyFont="1" applyFill="1" applyBorder="1" applyAlignment="1">
      <alignment horizontal="center" vertical="center" textRotation="90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40" xfId="0" applyFont="1" applyFill="1" applyBorder="1" applyAlignment="1">
      <alignment horizontal="center" vertical="center" textRotation="90"/>
    </xf>
    <xf numFmtId="0" fontId="44" fillId="33" borderId="46" xfId="0" applyFont="1" applyFill="1" applyBorder="1" applyAlignment="1">
      <alignment horizontal="center" vertical="center" textRotation="90"/>
    </xf>
    <xf numFmtId="0" fontId="44" fillId="33" borderId="47" xfId="0" applyFont="1" applyFill="1" applyBorder="1" applyAlignment="1">
      <alignment horizontal="center" vertical="center" textRotation="9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p-trends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SHS\teachers$\kzahm\1%20-%20Chemistry\Predicting%20Proper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8"/>
  <sheetViews>
    <sheetView showGridLines="0" zoomScale="75" zoomScaleNormal="75" zoomScalePageLayoutView="0" workbookViewId="0" topLeftCell="N13">
      <selection activeCell="Y25" sqref="Y25"/>
    </sheetView>
  </sheetViews>
  <sheetFormatPr defaultColWidth="3.625" defaultRowHeight="19.5" customHeight="1"/>
  <cols>
    <col min="1" max="1" width="3.625" style="458" customWidth="1"/>
    <col min="2" max="2" width="8.25390625" style="457" customWidth="1"/>
    <col min="3" max="3" width="4.75390625" style="473" customWidth="1"/>
    <col min="4" max="4" width="8.25390625" style="457" customWidth="1"/>
    <col min="5" max="5" width="4.75390625" style="456" customWidth="1"/>
    <col min="6" max="6" width="8.25390625" style="457" customWidth="1"/>
    <col min="7" max="7" width="4.75390625" style="456" customWidth="1"/>
    <col min="8" max="8" width="8.25390625" style="457" customWidth="1"/>
    <col min="9" max="9" width="4.75390625" style="456" customWidth="1"/>
    <col min="10" max="10" width="8.25390625" style="457" customWidth="1"/>
    <col min="11" max="11" width="4.75390625" style="456" customWidth="1"/>
    <col min="12" max="12" width="8.25390625" style="457" customWidth="1"/>
    <col min="13" max="13" width="4.75390625" style="456" customWidth="1"/>
    <col min="14" max="14" width="8.25390625" style="457" customWidth="1"/>
    <col min="15" max="15" width="4.75390625" style="456" customWidth="1"/>
    <col min="16" max="16" width="8.25390625" style="457" customWidth="1"/>
    <col min="17" max="17" width="4.75390625" style="456" customWidth="1"/>
    <col min="18" max="18" width="8.25390625" style="457" customWidth="1"/>
    <col min="19" max="19" width="4.75390625" style="456" customWidth="1"/>
    <col min="20" max="20" width="8.25390625" style="457" customWidth="1"/>
    <col min="21" max="21" width="4.75390625" style="456" customWidth="1"/>
    <col min="22" max="22" width="8.25390625" style="457" customWidth="1"/>
    <col min="23" max="23" width="4.75390625" style="456" customWidth="1"/>
    <col min="24" max="24" width="8.25390625" style="457" customWidth="1"/>
    <col min="25" max="25" width="4.75390625" style="456" customWidth="1"/>
    <col min="26" max="26" width="8.25390625" style="457" customWidth="1"/>
    <col min="27" max="27" width="4.75390625" style="456" customWidth="1"/>
    <col min="28" max="28" width="8.25390625" style="457" customWidth="1"/>
    <col min="29" max="29" width="4.75390625" style="456" customWidth="1"/>
    <col min="30" max="30" width="8.25390625" style="457" customWidth="1"/>
    <col min="31" max="31" width="5.125" style="456" customWidth="1"/>
    <col min="32" max="32" width="8.25390625" style="457" customWidth="1"/>
    <col min="33" max="33" width="4.75390625" style="456" customWidth="1"/>
    <col min="34" max="34" width="8.25390625" style="457" customWidth="1"/>
    <col min="35" max="35" width="4.75390625" style="456" customWidth="1"/>
    <col min="36" max="36" width="8.25390625" style="457" customWidth="1"/>
    <col min="37" max="37" width="4.75390625" style="456" customWidth="1"/>
    <col min="38" max="107" width="4.125" style="458" customWidth="1"/>
    <col min="108" max="16384" width="3.625" style="458" customWidth="1"/>
  </cols>
  <sheetData>
    <row r="1" spans="2:4" ht="15.75">
      <c r="B1" s="454"/>
      <c r="C1" s="455"/>
      <c r="D1" s="454"/>
    </row>
    <row r="2" spans="2:37" ht="15.75" customHeight="1">
      <c r="B2" s="624" t="s">
        <v>0</v>
      </c>
      <c r="C2" s="624"/>
      <c r="D2" s="454"/>
      <c r="P2" s="459"/>
      <c r="AH2" s="611" t="s">
        <v>24</v>
      </c>
      <c r="AI2" s="611"/>
      <c r="AJ2" s="611" t="s">
        <v>180</v>
      </c>
      <c r="AK2" s="611"/>
    </row>
    <row r="3" spans="2:37" s="468" customFormat="1" ht="15.75" customHeight="1">
      <c r="B3" s="460">
        <v>1</v>
      </c>
      <c r="C3" s="461" t="s">
        <v>810</v>
      </c>
      <c r="D3" s="462"/>
      <c r="E3" s="333"/>
      <c r="F3" s="463"/>
      <c r="G3" s="315"/>
      <c r="H3" s="463"/>
      <c r="I3" s="625" t="s">
        <v>413</v>
      </c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315"/>
      <c r="AH3" s="464"/>
      <c r="AI3" s="465"/>
      <c r="AJ3" s="466">
        <v>2</v>
      </c>
      <c r="AK3" s="467" t="s">
        <v>704</v>
      </c>
    </row>
    <row r="4" spans="2:37" s="475" customFormat="1" ht="15.75" customHeight="1">
      <c r="B4" s="620" t="s">
        <v>2</v>
      </c>
      <c r="C4" s="469" t="s">
        <v>811</v>
      </c>
      <c r="D4" s="462"/>
      <c r="E4" s="455"/>
      <c r="F4" s="470"/>
      <c r="G4" s="471"/>
      <c r="H4" s="472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473"/>
      <c r="AH4" s="626" t="s">
        <v>2</v>
      </c>
      <c r="AI4" s="455"/>
      <c r="AJ4" s="615" t="s">
        <v>9</v>
      </c>
      <c r="AK4" s="474" t="s">
        <v>812</v>
      </c>
    </row>
    <row r="5" spans="2:37" s="475" customFormat="1" ht="15.75" customHeight="1">
      <c r="B5" s="620"/>
      <c r="C5" s="469" t="s">
        <v>723</v>
      </c>
      <c r="D5" s="462"/>
      <c r="E5" s="455"/>
      <c r="F5" s="470"/>
      <c r="G5" s="471"/>
      <c r="H5" s="472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5"/>
      <c r="Z5" s="625"/>
      <c r="AA5" s="625"/>
      <c r="AB5" s="625"/>
      <c r="AC5" s="625"/>
      <c r="AD5" s="625"/>
      <c r="AE5" s="625"/>
      <c r="AF5" s="625"/>
      <c r="AG5" s="473"/>
      <c r="AH5" s="626"/>
      <c r="AI5" s="455"/>
      <c r="AJ5" s="615"/>
      <c r="AK5" s="474" t="s">
        <v>720</v>
      </c>
    </row>
    <row r="6" spans="2:37" s="475" customFormat="1" ht="15.75" customHeight="1">
      <c r="B6" s="476"/>
      <c r="C6" s="469" t="s">
        <v>1456</v>
      </c>
      <c r="D6" s="462"/>
      <c r="E6" s="455"/>
      <c r="F6" s="470"/>
      <c r="G6" s="471"/>
      <c r="H6" s="472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473"/>
      <c r="AH6" s="476"/>
      <c r="AI6" s="455"/>
      <c r="AJ6" s="477"/>
      <c r="AK6" s="474" t="s">
        <v>1500</v>
      </c>
    </row>
    <row r="7" spans="2:37" s="475" customFormat="1" ht="15.75" customHeight="1">
      <c r="B7" s="476"/>
      <c r="C7" s="469" t="s">
        <v>606</v>
      </c>
      <c r="D7" s="462"/>
      <c r="E7" s="455"/>
      <c r="F7" s="470"/>
      <c r="G7" s="471"/>
      <c r="H7" s="472"/>
      <c r="I7" s="621" t="s">
        <v>1490</v>
      </c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473"/>
      <c r="AH7" s="476"/>
      <c r="AI7" s="455"/>
      <c r="AJ7" s="477"/>
      <c r="AK7" s="474" t="s">
        <v>720</v>
      </c>
    </row>
    <row r="8" spans="2:37" s="482" customFormat="1" ht="15.75" customHeight="1">
      <c r="B8" s="478" t="s">
        <v>412</v>
      </c>
      <c r="C8" s="469" t="s">
        <v>815</v>
      </c>
      <c r="D8" s="479"/>
      <c r="E8" s="455"/>
      <c r="F8" s="480"/>
      <c r="G8" s="455"/>
      <c r="H8" s="481"/>
      <c r="I8" s="455"/>
      <c r="J8" s="481"/>
      <c r="K8" s="455"/>
      <c r="L8" s="481"/>
      <c r="M8" s="473"/>
      <c r="N8" s="480"/>
      <c r="O8" s="473"/>
      <c r="P8" s="480"/>
      <c r="R8" s="480"/>
      <c r="S8" s="473"/>
      <c r="T8" s="480"/>
      <c r="U8" s="473"/>
      <c r="V8" s="480"/>
      <c r="W8" s="473"/>
      <c r="X8" s="480"/>
      <c r="Y8" s="473"/>
      <c r="Z8" s="480"/>
      <c r="AA8" s="473"/>
      <c r="AB8" s="480"/>
      <c r="AC8" s="473"/>
      <c r="AD8" s="480"/>
      <c r="AE8" s="473"/>
      <c r="AF8" s="480"/>
      <c r="AG8" s="473"/>
      <c r="AH8" s="483"/>
      <c r="AI8" s="455"/>
      <c r="AJ8" s="484" t="s">
        <v>181</v>
      </c>
      <c r="AK8" s="474" t="s">
        <v>816</v>
      </c>
    </row>
    <row r="9" spans="2:37" s="354" customFormat="1" ht="15" customHeight="1" thickBot="1">
      <c r="B9" s="485" t="s">
        <v>414</v>
      </c>
      <c r="C9" s="474"/>
      <c r="D9" s="622" t="s">
        <v>3</v>
      </c>
      <c r="E9" s="623"/>
      <c r="F9" s="486"/>
      <c r="G9" s="487"/>
      <c r="H9" s="488"/>
      <c r="I9" s="487"/>
      <c r="J9" s="488"/>
      <c r="K9" s="487"/>
      <c r="L9" s="488"/>
      <c r="M9" s="471"/>
      <c r="N9" s="489"/>
      <c r="O9" s="471"/>
      <c r="P9" s="489"/>
      <c r="Q9" s="471"/>
      <c r="R9" s="486"/>
      <c r="S9" s="471"/>
      <c r="T9" s="489"/>
      <c r="U9" s="471"/>
      <c r="V9" s="489"/>
      <c r="W9" s="471"/>
      <c r="X9" s="489"/>
      <c r="Y9" s="471"/>
      <c r="Z9" s="618" t="s">
        <v>20</v>
      </c>
      <c r="AA9" s="618"/>
      <c r="AB9" s="618" t="s">
        <v>21</v>
      </c>
      <c r="AC9" s="618"/>
      <c r="AD9" s="618" t="s">
        <v>22</v>
      </c>
      <c r="AE9" s="618"/>
      <c r="AF9" s="618" t="s">
        <v>23</v>
      </c>
      <c r="AG9" s="619"/>
      <c r="AH9" s="490"/>
      <c r="AI9" s="491"/>
      <c r="AJ9" s="492" t="s">
        <v>183</v>
      </c>
      <c r="AK9" s="493"/>
    </row>
    <row r="10" spans="2:37" s="468" customFormat="1" ht="15.75" customHeight="1" thickTop="1">
      <c r="B10" s="494">
        <v>3</v>
      </c>
      <c r="C10" s="495" t="s">
        <v>817</v>
      </c>
      <c r="D10" s="494">
        <v>4</v>
      </c>
      <c r="E10" s="496" t="s">
        <v>818</v>
      </c>
      <c r="F10" s="463"/>
      <c r="G10" s="333"/>
      <c r="H10" s="497"/>
      <c r="I10" s="333"/>
      <c r="J10" s="498"/>
      <c r="K10" s="333"/>
      <c r="L10" s="498"/>
      <c r="M10" s="315"/>
      <c r="N10" s="463"/>
      <c r="O10" s="473" t="s">
        <v>737</v>
      </c>
      <c r="P10" s="499">
        <v>26</v>
      </c>
      <c r="Q10" s="467" t="s">
        <v>819</v>
      </c>
      <c r="R10" s="480" t="s">
        <v>820</v>
      </c>
      <c r="S10" s="315"/>
      <c r="T10" s="463"/>
      <c r="U10" s="315"/>
      <c r="V10" s="463"/>
      <c r="W10" s="315"/>
      <c r="X10" s="463"/>
      <c r="Y10" s="315"/>
      <c r="Z10" s="500">
        <v>5</v>
      </c>
      <c r="AA10" s="467" t="s">
        <v>821</v>
      </c>
      <c r="AB10" s="499">
        <v>6</v>
      </c>
      <c r="AC10" s="467" t="s">
        <v>822</v>
      </c>
      <c r="AD10" s="499">
        <v>7</v>
      </c>
      <c r="AE10" s="467" t="s">
        <v>823</v>
      </c>
      <c r="AF10" s="499">
        <v>8</v>
      </c>
      <c r="AG10" s="467" t="s">
        <v>824</v>
      </c>
      <c r="AH10" s="499">
        <v>9</v>
      </c>
      <c r="AI10" s="501" t="s">
        <v>825</v>
      </c>
      <c r="AJ10" s="466">
        <v>10</v>
      </c>
      <c r="AK10" s="467" t="s">
        <v>826</v>
      </c>
    </row>
    <row r="11" spans="2:37" s="475" customFormat="1" ht="15.75" customHeight="1">
      <c r="B11" s="606" t="s">
        <v>10</v>
      </c>
      <c r="C11" s="474" t="s">
        <v>827</v>
      </c>
      <c r="D11" s="606" t="s">
        <v>11</v>
      </c>
      <c r="E11" s="502" t="s">
        <v>828</v>
      </c>
      <c r="F11" s="470"/>
      <c r="G11" s="455"/>
      <c r="H11" s="454"/>
      <c r="I11" s="455"/>
      <c r="J11" s="462"/>
      <c r="K11" s="455"/>
      <c r="L11" s="462"/>
      <c r="M11" s="503"/>
      <c r="N11" s="470"/>
      <c r="O11" s="473" t="s">
        <v>829</v>
      </c>
      <c r="P11" s="606" t="s">
        <v>43</v>
      </c>
      <c r="Q11" s="474" t="s">
        <v>830</v>
      </c>
      <c r="R11" s="480" t="s">
        <v>831</v>
      </c>
      <c r="S11" s="473"/>
      <c r="T11" s="470"/>
      <c r="U11" s="473"/>
      <c r="V11" s="470"/>
      <c r="W11" s="473"/>
      <c r="X11" s="470"/>
      <c r="Y11" s="473"/>
      <c r="Z11" s="614" t="s">
        <v>12</v>
      </c>
      <c r="AA11" s="474" t="s">
        <v>832</v>
      </c>
      <c r="AB11" s="606" t="s">
        <v>13</v>
      </c>
      <c r="AC11" s="474" t="s">
        <v>833</v>
      </c>
      <c r="AD11" s="620" t="s">
        <v>14</v>
      </c>
      <c r="AE11" s="474" t="s">
        <v>834</v>
      </c>
      <c r="AF11" s="620" t="s">
        <v>15</v>
      </c>
      <c r="AG11" s="474" t="s">
        <v>835</v>
      </c>
      <c r="AH11" s="620" t="s">
        <v>16</v>
      </c>
      <c r="AI11" s="455" t="s">
        <v>835</v>
      </c>
      <c r="AJ11" s="615" t="s">
        <v>17</v>
      </c>
      <c r="AK11" s="474" t="s">
        <v>836</v>
      </c>
    </row>
    <row r="12" spans="2:37" s="475" customFormat="1" ht="15.75" customHeight="1">
      <c r="B12" s="606"/>
      <c r="C12" s="474" t="s">
        <v>475</v>
      </c>
      <c r="D12" s="606"/>
      <c r="E12" s="502" t="s">
        <v>582</v>
      </c>
      <c r="F12" s="470"/>
      <c r="G12" s="455"/>
      <c r="H12" s="462"/>
      <c r="I12" s="455"/>
      <c r="J12" s="462"/>
      <c r="K12" s="455"/>
      <c r="L12" s="462"/>
      <c r="M12" s="503"/>
      <c r="N12" s="470"/>
      <c r="O12" s="473"/>
      <c r="P12" s="606"/>
      <c r="Q12" s="474" t="s">
        <v>735</v>
      </c>
      <c r="R12" s="480" t="s">
        <v>837</v>
      </c>
      <c r="S12" s="473"/>
      <c r="T12" s="470"/>
      <c r="U12" s="473"/>
      <c r="V12" s="470"/>
      <c r="W12" s="473"/>
      <c r="X12" s="470"/>
      <c r="Y12" s="473"/>
      <c r="Z12" s="614"/>
      <c r="AA12" s="474" t="s">
        <v>748</v>
      </c>
      <c r="AB12" s="606"/>
      <c r="AC12" s="474" t="s">
        <v>749</v>
      </c>
      <c r="AD12" s="620"/>
      <c r="AE12" s="474" t="s">
        <v>750</v>
      </c>
      <c r="AF12" s="620"/>
      <c r="AG12" s="474" t="s">
        <v>755</v>
      </c>
      <c r="AH12" s="620"/>
      <c r="AI12" s="455" t="s">
        <v>759</v>
      </c>
      <c r="AJ12" s="615"/>
      <c r="AK12" s="474" t="s">
        <v>720</v>
      </c>
    </row>
    <row r="13" spans="2:37" s="475" customFormat="1" ht="15.75" customHeight="1">
      <c r="B13" s="476"/>
      <c r="C13" s="474" t="s">
        <v>1464</v>
      </c>
      <c r="D13" s="476"/>
      <c r="E13" s="502" t="s">
        <v>735</v>
      </c>
      <c r="F13" s="470"/>
      <c r="G13" s="455"/>
      <c r="H13" s="462"/>
      <c r="I13" s="455"/>
      <c r="J13" s="462"/>
      <c r="K13" s="455"/>
      <c r="L13" s="462"/>
      <c r="M13" s="503"/>
      <c r="N13" s="470"/>
      <c r="O13" s="473"/>
      <c r="P13" s="476"/>
      <c r="Q13" s="474" t="s">
        <v>1481</v>
      </c>
      <c r="R13" s="480" t="s">
        <v>1534</v>
      </c>
      <c r="S13" s="473"/>
      <c r="T13" s="470"/>
      <c r="U13" s="473"/>
      <c r="V13" s="470"/>
      <c r="W13" s="473"/>
      <c r="X13" s="470"/>
      <c r="Y13" s="473"/>
      <c r="Z13" s="504"/>
      <c r="AA13" s="474" t="s">
        <v>1491</v>
      </c>
      <c r="AB13" s="505"/>
      <c r="AC13" s="506">
        <v>0.709</v>
      </c>
      <c r="AD13" s="507"/>
      <c r="AE13" s="506">
        <v>1.042</v>
      </c>
      <c r="AF13" s="507"/>
      <c r="AG13" s="474" t="s">
        <v>1497</v>
      </c>
      <c r="AH13" s="507"/>
      <c r="AI13" s="455" t="s">
        <v>1499</v>
      </c>
      <c r="AJ13" s="477"/>
      <c r="AK13" s="474" t="s">
        <v>1501</v>
      </c>
    </row>
    <row r="14" spans="2:37" s="475" customFormat="1" ht="15.75" customHeight="1">
      <c r="B14" s="476"/>
      <c r="C14" s="474" t="s">
        <v>606</v>
      </c>
      <c r="D14" s="476"/>
      <c r="E14" s="502" t="s">
        <v>702</v>
      </c>
      <c r="F14" s="470"/>
      <c r="G14" s="455"/>
      <c r="H14" s="462"/>
      <c r="I14" s="455"/>
      <c r="J14" s="462"/>
      <c r="K14" s="455"/>
      <c r="L14" s="462"/>
      <c r="M14" s="503"/>
      <c r="N14" s="470"/>
      <c r="O14" s="473"/>
      <c r="P14" s="476"/>
      <c r="Q14" s="474" t="s">
        <v>1506</v>
      </c>
      <c r="R14" s="480" t="s">
        <v>1562</v>
      </c>
      <c r="S14" s="473"/>
      <c r="T14" s="470"/>
      <c r="U14" s="473"/>
      <c r="V14" s="470"/>
      <c r="W14" s="473"/>
      <c r="X14" s="470"/>
      <c r="Y14" s="473"/>
      <c r="Z14" s="508"/>
      <c r="AA14" s="474" t="s">
        <v>703</v>
      </c>
      <c r="AB14" s="476"/>
      <c r="AC14" s="509" t="s">
        <v>1522</v>
      </c>
      <c r="AD14" s="470"/>
      <c r="AE14" s="509" t="s">
        <v>1525</v>
      </c>
      <c r="AF14" s="470"/>
      <c r="AG14" s="474" t="s">
        <v>717</v>
      </c>
      <c r="AH14" s="470"/>
      <c r="AI14" s="455" t="s">
        <v>719</v>
      </c>
      <c r="AJ14" s="477"/>
      <c r="AK14" s="474" t="s">
        <v>720</v>
      </c>
    </row>
    <row r="15" spans="2:37" s="482" customFormat="1" ht="15.75" customHeight="1">
      <c r="B15" s="483">
        <v>6.94</v>
      </c>
      <c r="C15" s="474" t="s">
        <v>848</v>
      </c>
      <c r="D15" s="510">
        <v>9</v>
      </c>
      <c r="E15" s="502" t="s">
        <v>734</v>
      </c>
      <c r="F15" s="480"/>
      <c r="G15" s="455"/>
      <c r="H15" s="481"/>
      <c r="I15" s="455"/>
      <c r="J15" s="481"/>
      <c r="K15" s="455"/>
      <c r="L15" s="481"/>
      <c r="M15" s="503"/>
      <c r="N15" s="480"/>
      <c r="O15" s="473" t="s">
        <v>849</v>
      </c>
      <c r="P15" s="483" t="s">
        <v>227</v>
      </c>
      <c r="Q15" s="474" t="s">
        <v>850</v>
      </c>
      <c r="R15" s="480" t="s">
        <v>851</v>
      </c>
      <c r="S15" s="473"/>
      <c r="T15" s="480"/>
      <c r="U15" s="473"/>
      <c r="V15" s="480"/>
      <c r="W15" s="473"/>
      <c r="X15" s="480"/>
      <c r="Y15" s="473"/>
      <c r="Z15" s="511" t="s">
        <v>187</v>
      </c>
      <c r="AA15" s="474" t="s">
        <v>852</v>
      </c>
      <c r="AB15" s="483" t="s">
        <v>188</v>
      </c>
      <c r="AC15" s="506">
        <v>2.26</v>
      </c>
      <c r="AD15" s="483" t="s">
        <v>189</v>
      </c>
      <c r="AE15" s="506" t="s">
        <v>853</v>
      </c>
      <c r="AF15" s="483" t="s">
        <v>190</v>
      </c>
      <c r="AG15" s="474" t="s">
        <v>854</v>
      </c>
      <c r="AH15" s="483" t="s">
        <v>191</v>
      </c>
      <c r="AI15" s="455" t="s">
        <v>855</v>
      </c>
      <c r="AJ15" s="484" t="s">
        <v>192</v>
      </c>
      <c r="AK15" s="474" t="s">
        <v>856</v>
      </c>
    </row>
    <row r="16" spans="2:37" s="354" customFormat="1" ht="16.5" thickBot="1">
      <c r="B16" s="512" t="s">
        <v>193</v>
      </c>
      <c r="C16" s="513"/>
      <c r="D16" s="512" t="s">
        <v>194</v>
      </c>
      <c r="E16" s="514"/>
      <c r="F16" s="486"/>
      <c r="G16" s="515"/>
      <c r="H16" s="516"/>
      <c r="I16" s="455"/>
      <c r="J16" s="481"/>
      <c r="K16" s="517"/>
      <c r="L16" s="518"/>
      <c r="M16" s="519"/>
      <c r="N16" s="486"/>
      <c r="O16" s="520" t="s">
        <v>857</v>
      </c>
      <c r="P16" s="521" t="s">
        <v>245</v>
      </c>
      <c r="Q16" s="493"/>
      <c r="R16" s="480" t="s">
        <v>858</v>
      </c>
      <c r="T16" s="486"/>
      <c r="U16" s="456"/>
      <c r="V16" s="486"/>
      <c r="W16" s="522"/>
      <c r="X16" s="523"/>
      <c r="Y16" s="456"/>
      <c r="Z16" s="524" t="s">
        <v>195</v>
      </c>
      <c r="AA16" s="525"/>
      <c r="AB16" s="512" t="s">
        <v>196</v>
      </c>
      <c r="AC16" s="493"/>
      <c r="AD16" s="512" t="s">
        <v>197</v>
      </c>
      <c r="AE16" s="493"/>
      <c r="AF16" s="512" t="s">
        <v>198</v>
      </c>
      <c r="AG16" s="493"/>
      <c r="AH16" s="512" t="s">
        <v>199</v>
      </c>
      <c r="AI16" s="491"/>
      <c r="AJ16" s="492" t="s">
        <v>200</v>
      </c>
      <c r="AK16" s="493"/>
    </row>
    <row r="17" spans="2:37" s="468" customFormat="1" ht="15.75" customHeight="1" thickTop="1">
      <c r="B17" s="499">
        <v>11</v>
      </c>
      <c r="C17" s="467" t="s">
        <v>859</v>
      </c>
      <c r="D17" s="499">
        <v>12</v>
      </c>
      <c r="E17" s="526" t="s">
        <v>860</v>
      </c>
      <c r="F17" s="463"/>
      <c r="G17" s="527"/>
      <c r="H17" s="454"/>
      <c r="I17" s="527"/>
      <c r="J17" s="454"/>
      <c r="K17" s="333"/>
      <c r="L17" s="498"/>
      <c r="M17" s="315"/>
      <c r="N17" s="463"/>
      <c r="O17" s="456"/>
      <c r="P17" s="457"/>
      <c r="Q17" s="456"/>
      <c r="R17" s="457"/>
      <c r="S17" s="456"/>
      <c r="T17" s="457"/>
      <c r="U17" s="315"/>
      <c r="V17" s="463"/>
      <c r="W17" s="315"/>
      <c r="X17" s="463"/>
      <c r="Y17" s="315"/>
      <c r="Z17" s="528">
        <v>13</v>
      </c>
      <c r="AA17" s="455" t="s">
        <v>861</v>
      </c>
      <c r="AB17" s="500">
        <v>14</v>
      </c>
      <c r="AC17" s="467" t="s">
        <v>862</v>
      </c>
      <c r="AD17" s="528">
        <v>15</v>
      </c>
      <c r="AE17" s="474" t="s">
        <v>863</v>
      </c>
      <c r="AF17" s="528">
        <v>16</v>
      </c>
      <c r="AG17" s="474" t="s">
        <v>864</v>
      </c>
      <c r="AH17" s="528">
        <v>17</v>
      </c>
      <c r="AI17" s="455" t="s">
        <v>865</v>
      </c>
      <c r="AJ17" s="466">
        <v>18</v>
      </c>
      <c r="AK17" s="467" t="s">
        <v>866</v>
      </c>
    </row>
    <row r="18" spans="2:37" s="475" customFormat="1" ht="15.75" customHeight="1">
      <c r="B18" s="606" t="s">
        <v>18</v>
      </c>
      <c r="C18" s="474" t="s">
        <v>867</v>
      </c>
      <c r="D18" s="606" t="s">
        <v>19</v>
      </c>
      <c r="E18" s="502" t="s">
        <v>868</v>
      </c>
      <c r="F18" s="470"/>
      <c r="G18" s="527"/>
      <c r="H18" s="454"/>
      <c r="I18" s="527"/>
      <c r="J18" s="454"/>
      <c r="K18" s="455"/>
      <c r="L18" s="462"/>
      <c r="M18" s="473"/>
      <c r="N18" s="470"/>
      <c r="Q18" s="522"/>
      <c r="R18" s="457"/>
      <c r="S18" s="456"/>
      <c r="T18" s="457"/>
      <c r="U18" s="473"/>
      <c r="V18" s="470"/>
      <c r="W18" s="473"/>
      <c r="X18" s="470"/>
      <c r="Y18" s="473"/>
      <c r="Z18" s="606" t="s">
        <v>30</v>
      </c>
      <c r="AA18" s="455" t="s">
        <v>869</v>
      </c>
      <c r="AB18" s="614" t="s">
        <v>31</v>
      </c>
      <c r="AC18" s="474" t="s">
        <v>870</v>
      </c>
      <c r="AD18" s="606" t="s">
        <v>32</v>
      </c>
      <c r="AE18" s="474" t="s">
        <v>871</v>
      </c>
      <c r="AF18" s="606" t="s">
        <v>33</v>
      </c>
      <c r="AG18" s="474" t="s">
        <v>872</v>
      </c>
      <c r="AH18" s="620" t="s">
        <v>34</v>
      </c>
      <c r="AI18" s="455" t="s">
        <v>873</v>
      </c>
      <c r="AJ18" s="615" t="s">
        <v>35</v>
      </c>
      <c r="AK18" s="474" t="s">
        <v>874</v>
      </c>
    </row>
    <row r="19" spans="2:37" s="475" customFormat="1" ht="15.75" customHeight="1">
      <c r="B19" s="606"/>
      <c r="C19" s="474" t="s">
        <v>464</v>
      </c>
      <c r="D19" s="606"/>
      <c r="E19" s="502" t="s">
        <v>557</v>
      </c>
      <c r="F19" s="470"/>
      <c r="G19" s="455"/>
      <c r="H19" s="462"/>
      <c r="I19" s="455"/>
      <c r="J19" s="462"/>
      <c r="K19" s="455"/>
      <c r="L19" s="462"/>
      <c r="M19" s="473"/>
      <c r="N19" s="470"/>
      <c r="O19" s="473"/>
      <c r="P19" s="470"/>
      <c r="Q19" s="473"/>
      <c r="R19" s="470"/>
      <c r="S19" s="473"/>
      <c r="T19" s="470"/>
      <c r="U19" s="473"/>
      <c r="V19" s="470"/>
      <c r="W19" s="473"/>
      <c r="X19" s="470"/>
      <c r="Y19" s="473"/>
      <c r="Z19" s="606"/>
      <c r="AA19" s="455" t="s">
        <v>577</v>
      </c>
      <c r="AB19" s="614"/>
      <c r="AC19" s="474" t="s">
        <v>491</v>
      </c>
      <c r="AD19" s="606"/>
      <c r="AE19" s="474" t="s">
        <v>751</v>
      </c>
      <c r="AF19" s="606"/>
      <c r="AG19" s="474" t="s">
        <v>756</v>
      </c>
      <c r="AH19" s="620"/>
      <c r="AI19" s="455" t="s">
        <v>760</v>
      </c>
      <c r="AJ19" s="615"/>
      <c r="AK19" s="474" t="s">
        <v>720</v>
      </c>
    </row>
    <row r="20" spans="2:37" s="475" customFormat="1" ht="15.75" customHeight="1">
      <c r="B20" s="476"/>
      <c r="C20" s="474" t="s">
        <v>468</v>
      </c>
      <c r="D20" s="476"/>
      <c r="E20" s="502" t="s">
        <v>503</v>
      </c>
      <c r="F20" s="470"/>
      <c r="G20" s="473"/>
      <c r="H20" s="470"/>
      <c r="I20" s="473"/>
      <c r="J20" s="470"/>
      <c r="K20" s="473"/>
      <c r="L20" s="470"/>
      <c r="M20" s="473"/>
      <c r="N20" s="470"/>
      <c r="O20" s="473"/>
      <c r="P20" s="470"/>
      <c r="Q20" s="473"/>
      <c r="R20" s="470"/>
      <c r="S20" s="473"/>
      <c r="T20" s="470"/>
      <c r="U20" s="473"/>
      <c r="V20" s="470"/>
      <c r="W20" s="473"/>
      <c r="X20" s="470"/>
      <c r="Y20" s="473"/>
      <c r="Z20" s="505"/>
      <c r="AA20" s="455" t="s">
        <v>1492</v>
      </c>
      <c r="AB20" s="504"/>
      <c r="AC20" s="474" t="s">
        <v>1495</v>
      </c>
      <c r="AD20" s="505"/>
      <c r="AE20" s="529">
        <v>0.769</v>
      </c>
      <c r="AF20" s="505"/>
      <c r="AG20" s="529">
        <v>0.71</v>
      </c>
      <c r="AH20" s="507"/>
      <c r="AI20" s="530">
        <v>0.479</v>
      </c>
      <c r="AJ20" s="477"/>
      <c r="AK20" s="474" t="s">
        <v>1502</v>
      </c>
    </row>
    <row r="21" spans="2:37" s="475" customFormat="1" ht="15.75" customHeight="1">
      <c r="B21" s="476"/>
      <c r="C21" s="474" t="s">
        <v>606</v>
      </c>
      <c r="D21" s="476"/>
      <c r="E21" s="502" t="s">
        <v>702</v>
      </c>
      <c r="F21" s="470"/>
      <c r="G21" s="473"/>
      <c r="H21" s="470"/>
      <c r="I21" s="473"/>
      <c r="J21" s="470"/>
      <c r="K21" s="473"/>
      <c r="L21" s="470"/>
      <c r="M21" s="473"/>
      <c r="N21" s="470"/>
      <c r="O21" s="473"/>
      <c r="P21" s="470"/>
      <c r="Q21" s="473"/>
      <c r="R21" s="470"/>
      <c r="S21" s="473"/>
      <c r="T21" s="470"/>
      <c r="U21" s="473"/>
      <c r="V21" s="470"/>
      <c r="W21" s="473"/>
      <c r="X21" s="470"/>
      <c r="Y21" s="473"/>
      <c r="Z21" s="476"/>
      <c r="AA21" s="455" t="s">
        <v>703</v>
      </c>
      <c r="AB21" s="508"/>
      <c r="AC21" s="531" t="s">
        <v>1523</v>
      </c>
      <c r="AD21" s="470"/>
      <c r="AE21" s="509" t="s">
        <v>1526</v>
      </c>
      <c r="AF21" s="470"/>
      <c r="AG21" s="509" t="s">
        <v>1529</v>
      </c>
      <c r="AH21" s="470"/>
      <c r="AI21" s="532" t="s">
        <v>1533</v>
      </c>
      <c r="AJ21" s="477"/>
      <c r="AK21" s="474" t="s">
        <v>720</v>
      </c>
    </row>
    <row r="22" spans="2:37" s="482" customFormat="1" ht="15.75" customHeight="1">
      <c r="B22" s="483" t="s">
        <v>203</v>
      </c>
      <c r="C22" s="474" t="s">
        <v>467</v>
      </c>
      <c r="D22" s="483" t="s">
        <v>733</v>
      </c>
      <c r="E22" s="502" t="s">
        <v>496</v>
      </c>
      <c r="F22" s="480"/>
      <c r="G22" s="473"/>
      <c r="H22" s="480"/>
      <c r="I22" s="473"/>
      <c r="J22" s="480"/>
      <c r="K22" s="473"/>
      <c r="L22" s="480"/>
      <c r="M22" s="473"/>
      <c r="N22" s="480"/>
      <c r="O22" s="473"/>
      <c r="P22" s="480"/>
      <c r="Q22" s="473"/>
      <c r="R22" s="480"/>
      <c r="S22" s="473"/>
      <c r="T22" s="480"/>
      <c r="U22" s="473"/>
      <c r="V22" s="480"/>
      <c r="W22" s="473"/>
      <c r="X22" s="480"/>
      <c r="Y22" s="473"/>
      <c r="Z22" s="483" t="s">
        <v>204</v>
      </c>
      <c r="AA22" s="455" t="s">
        <v>884</v>
      </c>
      <c r="AB22" s="511" t="s">
        <v>205</v>
      </c>
      <c r="AC22" s="474" t="s">
        <v>754</v>
      </c>
      <c r="AD22" s="483" t="s">
        <v>206</v>
      </c>
      <c r="AE22" s="506">
        <v>1.82</v>
      </c>
      <c r="AF22" s="483" t="s">
        <v>207</v>
      </c>
      <c r="AG22" s="506">
        <v>2.07</v>
      </c>
      <c r="AH22" s="483" t="s">
        <v>208</v>
      </c>
      <c r="AI22" s="533" t="s">
        <v>885</v>
      </c>
      <c r="AJ22" s="484" t="s">
        <v>209</v>
      </c>
      <c r="AK22" s="474" t="s">
        <v>886</v>
      </c>
    </row>
    <row r="23" spans="2:37" s="354" customFormat="1" ht="16.5" thickBot="1">
      <c r="B23" s="534" t="s">
        <v>210</v>
      </c>
      <c r="C23" s="474"/>
      <c r="D23" s="512" t="s">
        <v>211</v>
      </c>
      <c r="E23" s="514"/>
      <c r="F23" s="618" t="s">
        <v>4</v>
      </c>
      <c r="G23" s="618"/>
      <c r="H23" s="618" t="s">
        <v>5</v>
      </c>
      <c r="I23" s="618"/>
      <c r="J23" s="618" t="s">
        <v>6</v>
      </c>
      <c r="K23" s="618"/>
      <c r="L23" s="618" t="s">
        <v>7</v>
      </c>
      <c r="M23" s="618"/>
      <c r="N23" s="618" t="s">
        <v>8</v>
      </c>
      <c r="O23" s="618"/>
      <c r="P23" s="535" t="s">
        <v>1563</v>
      </c>
      <c r="Q23" s="536"/>
      <c r="R23" s="516"/>
      <c r="T23" s="516"/>
      <c r="U23" s="527"/>
      <c r="V23" s="618" t="s">
        <v>28</v>
      </c>
      <c r="W23" s="618"/>
      <c r="X23" s="618" t="s">
        <v>29</v>
      </c>
      <c r="Y23" s="619"/>
      <c r="Z23" s="512" t="s">
        <v>212</v>
      </c>
      <c r="AA23" s="491"/>
      <c r="AB23" s="524" t="s">
        <v>213</v>
      </c>
      <c r="AC23" s="525"/>
      <c r="AD23" s="512" t="s">
        <v>214</v>
      </c>
      <c r="AE23" s="493"/>
      <c r="AF23" s="512" t="s">
        <v>215</v>
      </c>
      <c r="AG23" s="493"/>
      <c r="AH23" s="512" t="s">
        <v>216</v>
      </c>
      <c r="AI23" s="491"/>
      <c r="AJ23" s="492" t="s">
        <v>217</v>
      </c>
      <c r="AK23" s="493"/>
    </row>
    <row r="24" spans="2:37" s="468" customFormat="1" ht="15.75" customHeight="1" thickTop="1">
      <c r="B24" s="499">
        <v>19</v>
      </c>
      <c r="C24" s="467" t="s">
        <v>888</v>
      </c>
      <c r="D24" s="499">
        <v>20</v>
      </c>
      <c r="E24" s="526" t="s">
        <v>889</v>
      </c>
      <c r="F24" s="537">
        <v>21</v>
      </c>
      <c r="G24" s="501" t="s">
        <v>890</v>
      </c>
      <c r="H24" s="499">
        <v>22</v>
      </c>
      <c r="I24" s="467" t="s">
        <v>891</v>
      </c>
      <c r="J24" s="499">
        <v>23</v>
      </c>
      <c r="K24" s="467" t="s">
        <v>892</v>
      </c>
      <c r="L24" s="499">
        <v>24</v>
      </c>
      <c r="M24" s="467" t="s">
        <v>893</v>
      </c>
      <c r="N24" s="499">
        <v>25</v>
      </c>
      <c r="O24" s="467" t="s">
        <v>894</v>
      </c>
      <c r="P24" s="499">
        <v>26</v>
      </c>
      <c r="Q24" s="467" t="s">
        <v>819</v>
      </c>
      <c r="R24" s="537">
        <v>27</v>
      </c>
      <c r="S24" s="501" t="s">
        <v>895</v>
      </c>
      <c r="T24" s="499">
        <v>28</v>
      </c>
      <c r="U24" s="467" t="s">
        <v>896</v>
      </c>
      <c r="V24" s="537">
        <v>29</v>
      </c>
      <c r="W24" s="501" t="s">
        <v>897</v>
      </c>
      <c r="X24" s="499">
        <v>30</v>
      </c>
      <c r="Y24" s="501" t="s">
        <v>898</v>
      </c>
      <c r="Z24" s="499">
        <v>31</v>
      </c>
      <c r="AA24" s="467" t="s">
        <v>899</v>
      </c>
      <c r="AB24" s="528">
        <v>32</v>
      </c>
      <c r="AC24" s="455" t="s">
        <v>900</v>
      </c>
      <c r="AD24" s="500">
        <v>33</v>
      </c>
      <c r="AE24" s="467" t="s">
        <v>901</v>
      </c>
      <c r="AF24" s="499">
        <v>34</v>
      </c>
      <c r="AG24" s="467" t="s">
        <v>902</v>
      </c>
      <c r="AH24" s="499">
        <v>35</v>
      </c>
      <c r="AI24" s="501" t="s">
        <v>903</v>
      </c>
      <c r="AJ24" s="466">
        <v>36</v>
      </c>
      <c r="AK24" s="467" t="s">
        <v>668</v>
      </c>
    </row>
    <row r="25" spans="2:37" s="475" customFormat="1" ht="15.75" customHeight="1">
      <c r="B25" s="606" t="s">
        <v>36</v>
      </c>
      <c r="C25" s="474" t="s">
        <v>904</v>
      </c>
      <c r="D25" s="606" t="s">
        <v>37</v>
      </c>
      <c r="E25" s="502" t="s">
        <v>905</v>
      </c>
      <c r="F25" s="613" t="s">
        <v>38</v>
      </c>
      <c r="G25" s="455" t="s">
        <v>906</v>
      </c>
      <c r="H25" s="606" t="s">
        <v>39</v>
      </c>
      <c r="I25" s="474" t="s">
        <v>907</v>
      </c>
      <c r="J25" s="606" t="s">
        <v>40</v>
      </c>
      <c r="K25" s="474" t="s">
        <v>908</v>
      </c>
      <c r="L25" s="606" t="s">
        <v>41</v>
      </c>
      <c r="M25" s="474" t="s">
        <v>909</v>
      </c>
      <c r="N25" s="606" t="s">
        <v>42</v>
      </c>
      <c r="O25" s="474" t="s">
        <v>910</v>
      </c>
      <c r="P25" s="606" t="s">
        <v>43</v>
      </c>
      <c r="Q25" s="474" t="s">
        <v>830</v>
      </c>
      <c r="R25" s="606" t="s">
        <v>44</v>
      </c>
      <c r="S25" s="455" t="s">
        <v>911</v>
      </c>
      <c r="T25" s="606" t="s">
        <v>45</v>
      </c>
      <c r="U25" s="474" t="s">
        <v>912</v>
      </c>
      <c r="V25" s="606" t="s">
        <v>46</v>
      </c>
      <c r="W25" s="455" t="s">
        <v>913</v>
      </c>
      <c r="X25" s="606" t="s">
        <v>47</v>
      </c>
      <c r="Y25" s="455" t="s">
        <v>914</v>
      </c>
      <c r="Z25" s="606" t="s">
        <v>48</v>
      </c>
      <c r="AA25" s="474" t="s">
        <v>915</v>
      </c>
      <c r="AB25" s="606" t="s">
        <v>49</v>
      </c>
      <c r="AC25" s="455" t="s">
        <v>916</v>
      </c>
      <c r="AD25" s="614" t="s">
        <v>50</v>
      </c>
      <c r="AE25" s="474" t="s">
        <v>917</v>
      </c>
      <c r="AF25" s="606" t="s">
        <v>51</v>
      </c>
      <c r="AG25" s="474" t="s">
        <v>918</v>
      </c>
      <c r="AH25" s="616" t="s">
        <v>52</v>
      </c>
      <c r="AI25" s="455" t="s">
        <v>919</v>
      </c>
      <c r="AJ25" s="615" t="s">
        <v>53</v>
      </c>
      <c r="AK25" s="474" t="s">
        <v>435</v>
      </c>
    </row>
    <row r="26" spans="2:37" s="475" customFormat="1" ht="15.75" customHeight="1">
      <c r="B26" s="606"/>
      <c r="C26" s="474" t="s">
        <v>474</v>
      </c>
      <c r="D26" s="606"/>
      <c r="E26" s="502" t="s">
        <v>585</v>
      </c>
      <c r="F26" s="613"/>
      <c r="G26" s="455" t="s">
        <v>492</v>
      </c>
      <c r="H26" s="606"/>
      <c r="I26" s="474" t="s">
        <v>490</v>
      </c>
      <c r="J26" s="606"/>
      <c r="K26" s="474" t="s">
        <v>574</v>
      </c>
      <c r="L26" s="606"/>
      <c r="M26" s="474" t="s">
        <v>530</v>
      </c>
      <c r="N26" s="606"/>
      <c r="O26" s="474" t="s">
        <v>469</v>
      </c>
      <c r="P26" s="606"/>
      <c r="Q26" s="474" t="s">
        <v>735</v>
      </c>
      <c r="R26" s="606"/>
      <c r="S26" s="455" t="s">
        <v>586</v>
      </c>
      <c r="T26" s="606"/>
      <c r="U26" s="474" t="s">
        <v>545</v>
      </c>
      <c r="V26" s="606"/>
      <c r="W26" s="455" t="s">
        <v>491</v>
      </c>
      <c r="X26" s="606"/>
      <c r="Y26" s="455" t="s">
        <v>571</v>
      </c>
      <c r="Z26" s="606"/>
      <c r="AA26" s="474" t="s">
        <v>572</v>
      </c>
      <c r="AB26" s="606"/>
      <c r="AC26" s="455" t="s">
        <v>473</v>
      </c>
      <c r="AD26" s="614"/>
      <c r="AE26" s="474" t="s">
        <v>752</v>
      </c>
      <c r="AF26" s="606"/>
      <c r="AG26" s="474" t="s">
        <v>749</v>
      </c>
      <c r="AH26" s="616"/>
      <c r="AI26" s="455" t="s">
        <v>761</v>
      </c>
      <c r="AJ26" s="615"/>
      <c r="AK26" s="474" t="s">
        <v>720</v>
      </c>
    </row>
    <row r="27" spans="2:37" s="475" customFormat="1" ht="15.75" customHeight="1">
      <c r="B27" s="476"/>
      <c r="C27" s="474" t="s">
        <v>1457</v>
      </c>
      <c r="D27" s="476"/>
      <c r="E27" s="502" t="s">
        <v>1476</v>
      </c>
      <c r="F27" s="462"/>
      <c r="G27" s="455" t="s">
        <v>1460</v>
      </c>
      <c r="H27" s="476"/>
      <c r="I27" s="474" t="s">
        <v>1461</v>
      </c>
      <c r="J27" s="505"/>
      <c r="K27" s="474" t="s">
        <v>1462</v>
      </c>
      <c r="L27" s="505"/>
      <c r="M27" s="474" t="s">
        <v>1481</v>
      </c>
      <c r="N27" s="505"/>
      <c r="O27" s="474" t="s">
        <v>1484</v>
      </c>
      <c r="P27" s="505"/>
      <c r="Q27" s="474" t="s">
        <v>1481</v>
      </c>
      <c r="R27" s="454"/>
      <c r="S27" s="455" t="s">
        <v>1487</v>
      </c>
      <c r="T27" s="505"/>
      <c r="U27" s="474" t="s">
        <v>927</v>
      </c>
      <c r="V27" s="454"/>
      <c r="W27" s="455" t="s">
        <v>1468</v>
      </c>
      <c r="X27" s="505"/>
      <c r="Y27" s="455" t="s">
        <v>1471</v>
      </c>
      <c r="Z27" s="505"/>
      <c r="AA27" s="474" t="s">
        <v>1493</v>
      </c>
      <c r="AB27" s="505"/>
      <c r="AC27" s="455" t="s">
        <v>457</v>
      </c>
      <c r="AD27" s="504"/>
      <c r="AE27" s="506">
        <v>0.29</v>
      </c>
      <c r="AF27" s="505"/>
      <c r="AG27" s="506">
        <v>0.321</v>
      </c>
      <c r="AH27" s="538"/>
      <c r="AI27" s="533">
        <v>0.226</v>
      </c>
      <c r="AJ27" s="477"/>
      <c r="AK27" s="474" t="s">
        <v>1503</v>
      </c>
    </row>
    <row r="28" spans="2:37" s="475" customFormat="1" ht="15.75" customHeight="1">
      <c r="B28" s="476"/>
      <c r="C28" s="474" t="s">
        <v>606</v>
      </c>
      <c r="D28" s="476"/>
      <c r="E28" s="502" t="s">
        <v>702</v>
      </c>
      <c r="F28" s="462"/>
      <c r="G28" s="455" t="s">
        <v>703</v>
      </c>
      <c r="H28" s="476"/>
      <c r="I28" s="531" t="s">
        <v>1507</v>
      </c>
      <c r="J28" s="476"/>
      <c r="K28" s="531" t="s">
        <v>1508</v>
      </c>
      <c r="L28" s="476"/>
      <c r="M28" s="474" t="s">
        <v>1510</v>
      </c>
      <c r="N28" s="476"/>
      <c r="O28" s="474" t="s">
        <v>1512</v>
      </c>
      <c r="P28" s="476"/>
      <c r="Q28" s="474" t="s">
        <v>1506</v>
      </c>
      <c r="R28" s="470"/>
      <c r="S28" s="539" t="s">
        <v>1517</v>
      </c>
      <c r="T28" s="476"/>
      <c r="U28" s="531" t="s">
        <v>1517</v>
      </c>
      <c r="V28" s="470"/>
      <c r="W28" s="539" t="s">
        <v>1520</v>
      </c>
      <c r="X28" s="476"/>
      <c r="Y28" s="455" t="s">
        <v>702</v>
      </c>
      <c r="Z28" s="476"/>
      <c r="AA28" s="474" t="s">
        <v>703</v>
      </c>
      <c r="AB28" s="476"/>
      <c r="AC28" s="455" t="s">
        <v>704</v>
      </c>
      <c r="AD28" s="508"/>
      <c r="AE28" s="509" t="s">
        <v>1527</v>
      </c>
      <c r="AF28" s="470"/>
      <c r="AG28" s="509" t="s">
        <v>1530</v>
      </c>
      <c r="AH28" s="470"/>
      <c r="AI28" s="532" t="s">
        <v>1535</v>
      </c>
      <c r="AJ28" s="477"/>
      <c r="AK28" s="531" t="s">
        <v>1536</v>
      </c>
    </row>
    <row r="29" spans="2:37" s="482" customFormat="1" ht="15.75" customHeight="1">
      <c r="B29" s="483" t="s">
        <v>732</v>
      </c>
      <c r="C29" s="474" t="s">
        <v>558</v>
      </c>
      <c r="D29" s="483" t="s">
        <v>221</v>
      </c>
      <c r="E29" s="502" t="s">
        <v>469</v>
      </c>
      <c r="F29" s="481" t="s">
        <v>222</v>
      </c>
      <c r="G29" s="455" t="s">
        <v>943</v>
      </c>
      <c r="H29" s="483" t="s">
        <v>223</v>
      </c>
      <c r="I29" s="474" t="s">
        <v>944</v>
      </c>
      <c r="J29" s="483" t="s">
        <v>224</v>
      </c>
      <c r="K29" s="474" t="s">
        <v>945</v>
      </c>
      <c r="L29" s="483" t="s">
        <v>225</v>
      </c>
      <c r="M29" s="474" t="s">
        <v>946</v>
      </c>
      <c r="N29" s="483" t="s">
        <v>226</v>
      </c>
      <c r="O29" s="474" t="s">
        <v>947</v>
      </c>
      <c r="P29" s="483" t="s">
        <v>227</v>
      </c>
      <c r="Q29" s="474" t="s">
        <v>850</v>
      </c>
      <c r="R29" s="481" t="s">
        <v>228</v>
      </c>
      <c r="S29" s="455" t="s">
        <v>948</v>
      </c>
      <c r="T29" s="483" t="s">
        <v>229</v>
      </c>
      <c r="U29" s="474" t="s">
        <v>948</v>
      </c>
      <c r="V29" s="481" t="s">
        <v>230</v>
      </c>
      <c r="W29" s="455" t="s">
        <v>949</v>
      </c>
      <c r="X29" s="483" t="s">
        <v>231</v>
      </c>
      <c r="Y29" s="455" t="s">
        <v>950</v>
      </c>
      <c r="Z29" s="483" t="s">
        <v>232</v>
      </c>
      <c r="AA29" s="474" t="s">
        <v>951</v>
      </c>
      <c r="AB29" s="483" t="s">
        <v>233</v>
      </c>
      <c r="AC29" s="455" t="s">
        <v>952</v>
      </c>
      <c r="AD29" s="511" t="s">
        <v>234</v>
      </c>
      <c r="AE29" s="506">
        <v>5.73</v>
      </c>
      <c r="AF29" s="483" t="s">
        <v>235</v>
      </c>
      <c r="AG29" s="506">
        <v>4.79</v>
      </c>
      <c r="AH29" s="483" t="s">
        <v>236</v>
      </c>
      <c r="AI29" s="533">
        <v>3.12</v>
      </c>
      <c r="AJ29" s="484" t="s">
        <v>237</v>
      </c>
      <c r="AK29" s="474" t="s">
        <v>953</v>
      </c>
    </row>
    <row r="30" spans="2:37" s="354" customFormat="1" ht="16.5" thickBot="1">
      <c r="B30" s="512" t="s">
        <v>238</v>
      </c>
      <c r="C30" s="513"/>
      <c r="D30" s="512" t="s">
        <v>239</v>
      </c>
      <c r="E30" s="514"/>
      <c r="F30" s="540" t="s">
        <v>240</v>
      </c>
      <c r="G30" s="491"/>
      <c r="H30" s="512" t="s">
        <v>241</v>
      </c>
      <c r="I30" s="493"/>
      <c r="J30" s="512" t="s">
        <v>242</v>
      </c>
      <c r="K30" s="493"/>
      <c r="L30" s="512" t="s">
        <v>243</v>
      </c>
      <c r="M30" s="493"/>
      <c r="N30" s="534" t="s">
        <v>244</v>
      </c>
      <c r="O30" s="541"/>
      <c r="P30" s="534" t="s">
        <v>245</v>
      </c>
      <c r="Q30" s="541"/>
      <c r="R30" s="540" t="s">
        <v>246</v>
      </c>
      <c r="S30" s="491"/>
      <c r="T30" s="512" t="s">
        <v>247</v>
      </c>
      <c r="U30" s="493"/>
      <c r="V30" s="540" t="s">
        <v>248</v>
      </c>
      <c r="W30" s="491"/>
      <c r="X30" s="512" t="s">
        <v>249</v>
      </c>
      <c r="Y30" s="491"/>
      <c r="Z30" s="512" t="s">
        <v>250</v>
      </c>
      <c r="AA30" s="493"/>
      <c r="AB30" s="512" t="s">
        <v>251</v>
      </c>
      <c r="AC30" s="491"/>
      <c r="AD30" s="524" t="s">
        <v>252</v>
      </c>
      <c r="AE30" s="525"/>
      <c r="AF30" s="512" t="s">
        <v>253</v>
      </c>
      <c r="AG30" s="493"/>
      <c r="AH30" s="512" t="s">
        <v>254</v>
      </c>
      <c r="AI30" s="491"/>
      <c r="AJ30" s="492" t="s">
        <v>255</v>
      </c>
      <c r="AK30" s="493"/>
    </row>
    <row r="31" spans="2:37" s="468" customFormat="1" ht="15.75" customHeight="1" thickTop="1">
      <c r="B31" s="528">
        <v>37</v>
      </c>
      <c r="C31" s="474" t="s">
        <v>954</v>
      </c>
      <c r="D31" s="499">
        <v>38</v>
      </c>
      <c r="E31" s="526" t="s">
        <v>955</v>
      </c>
      <c r="F31" s="542">
        <v>39</v>
      </c>
      <c r="G31" s="455" t="s">
        <v>956</v>
      </c>
      <c r="H31" s="499">
        <v>40</v>
      </c>
      <c r="I31" s="467" t="s">
        <v>957</v>
      </c>
      <c r="J31" s="499">
        <v>41</v>
      </c>
      <c r="K31" s="467" t="s">
        <v>958</v>
      </c>
      <c r="L31" s="499">
        <v>42</v>
      </c>
      <c r="M31" s="467" t="s">
        <v>959</v>
      </c>
      <c r="N31" s="499">
        <v>43</v>
      </c>
      <c r="O31" s="467" t="s">
        <v>960</v>
      </c>
      <c r="P31" s="499">
        <v>44</v>
      </c>
      <c r="Q31" s="467" t="s">
        <v>961</v>
      </c>
      <c r="R31" s="537">
        <v>45</v>
      </c>
      <c r="S31" s="501" t="s">
        <v>962</v>
      </c>
      <c r="T31" s="499">
        <v>46</v>
      </c>
      <c r="U31" s="467" t="s">
        <v>963</v>
      </c>
      <c r="V31" s="537">
        <v>47</v>
      </c>
      <c r="W31" s="501" t="s">
        <v>964</v>
      </c>
      <c r="X31" s="528">
        <v>48</v>
      </c>
      <c r="Y31" s="455" t="s">
        <v>965</v>
      </c>
      <c r="Z31" s="499">
        <v>49</v>
      </c>
      <c r="AA31" s="467" t="s">
        <v>966</v>
      </c>
      <c r="AB31" s="499">
        <v>50</v>
      </c>
      <c r="AC31" s="467" t="s">
        <v>967</v>
      </c>
      <c r="AD31" s="528">
        <v>51</v>
      </c>
      <c r="AE31" s="455" t="s">
        <v>968</v>
      </c>
      <c r="AF31" s="500">
        <v>52</v>
      </c>
      <c r="AG31" s="467" t="s">
        <v>969</v>
      </c>
      <c r="AH31" s="499">
        <v>53</v>
      </c>
      <c r="AI31" s="501" t="s">
        <v>970</v>
      </c>
      <c r="AJ31" s="466">
        <v>54</v>
      </c>
      <c r="AK31" s="467" t="s">
        <v>681</v>
      </c>
    </row>
    <row r="32" spans="2:37" s="475" customFormat="1" ht="15.75" customHeight="1">
      <c r="B32" s="606" t="s">
        <v>54</v>
      </c>
      <c r="C32" s="474" t="s">
        <v>971</v>
      </c>
      <c r="D32" s="606" t="s">
        <v>55</v>
      </c>
      <c r="E32" s="502" t="s">
        <v>972</v>
      </c>
      <c r="F32" s="617" t="s">
        <v>56</v>
      </c>
      <c r="G32" s="455" t="s">
        <v>973</v>
      </c>
      <c r="H32" s="606" t="s">
        <v>57</v>
      </c>
      <c r="I32" s="474" t="s">
        <v>974</v>
      </c>
      <c r="J32" s="606" t="s">
        <v>58</v>
      </c>
      <c r="K32" s="474" t="s">
        <v>975</v>
      </c>
      <c r="L32" s="606" t="s">
        <v>59</v>
      </c>
      <c r="M32" s="474" t="s">
        <v>976</v>
      </c>
      <c r="N32" s="605" t="s">
        <v>60</v>
      </c>
      <c r="O32" s="474" t="s">
        <v>977</v>
      </c>
      <c r="P32" s="606" t="s">
        <v>61</v>
      </c>
      <c r="Q32" s="474" t="s">
        <v>978</v>
      </c>
      <c r="R32" s="606" t="s">
        <v>62</v>
      </c>
      <c r="S32" s="455" t="s">
        <v>979</v>
      </c>
      <c r="T32" s="606" t="s">
        <v>63</v>
      </c>
      <c r="U32" s="474" t="s">
        <v>980</v>
      </c>
      <c r="V32" s="606" t="s">
        <v>64</v>
      </c>
      <c r="W32" s="455" t="s">
        <v>981</v>
      </c>
      <c r="X32" s="606" t="s">
        <v>65</v>
      </c>
      <c r="Y32" s="455" t="s">
        <v>982</v>
      </c>
      <c r="Z32" s="606" t="s">
        <v>66</v>
      </c>
      <c r="AA32" s="474" t="s">
        <v>983</v>
      </c>
      <c r="AB32" s="606" t="s">
        <v>67</v>
      </c>
      <c r="AC32" s="474" t="s">
        <v>984</v>
      </c>
      <c r="AD32" s="606" t="s">
        <v>68</v>
      </c>
      <c r="AE32" s="455" t="s">
        <v>985</v>
      </c>
      <c r="AF32" s="614" t="s">
        <v>69</v>
      </c>
      <c r="AG32" s="474" t="s">
        <v>986</v>
      </c>
      <c r="AH32" s="606" t="s">
        <v>70</v>
      </c>
      <c r="AI32" s="455" t="s">
        <v>987</v>
      </c>
      <c r="AJ32" s="615" t="s">
        <v>71</v>
      </c>
      <c r="AK32" s="474" t="s">
        <v>677</v>
      </c>
    </row>
    <row r="33" spans="2:37" s="475" customFormat="1" ht="15.75" customHeight="1">
      <c r="B33" s="606"/>
      <c r="C33" s="474" t="s">
        <v>724</v>
      </c>
      <c r="D33" s="606"/>
      <c r="E33" s="502" t="s">
        <v>726</v>
      </c>
      <c r="F33" s="617"/>
      <c r="G33" s="455" t="s">
        <v>516</v>
      </c>
      <c r="H33" s="606"/>
      <c r="I33" s="474" t="s">
        <v>555</v>
      </c>
      <c r="J33" s="606"/>
      <c r="K33" s="474" t="s">
        <v>729</v>
      </c>
      <c r="L33" s="606"/>
      <c r="M33" s="474" t="s">
        <v>544</v>
      </c>
      <c r="N33" s="605"/>
      <c r="O33" s="474" t="s">
        <v>734</v>
      </c>
      <c r="P33" s="606"/>
      <c r="Q33" s="474" t="s">
        <v>736</v>
      </c>
      <c r="R33" s="606"/>
      <c r="S33" s="455" t="s">
        <v>743</v>
      </c>
      <c r="T33" s="606"/>
      <c r="U33" s="474" t="s">
        <v>456</v>
      </c>
      <c r="V33" s="606"/>
      <c r="W33" s="455" t="s">
        <v>744</v>
      </c>
      <c r="X33" s="606"/>
      <c r="Y33" s="455" t="s">
        <v>746</v>
      </c>
      <c r="Z33" s="606"/>
      <c r="AA33" s="474" t="s">
        <v>547</v>
      </c>
      <c r="AB33" s="606"/>
      <c r="AC33" s="474" t="s">
        <v>567</v>
      </c>
      <c r="AD33" s="606"/>
      <c r="AE33" s="455" t="s">
        <v>753</v>
      </c>
      <c r="AF33" s="614"/>
      <c r="AG33" s="474" t="s">
        <v>757</v>
      </c>
      <c r="AH33" s="606"/>
      <c r="AI33" s="455" t="s">
        <v>762</v>
      </c>
      <c r="AJ33" s="615"/>
      <c r="AK33" s="474" t="s">
        <v>763</v>
      </c>
    </row>
    <row r="34" spans="2:37" s="475" customFormat="1" ht="15.75" customHeight="1">
      <c r="B34" s="476"/>
      <c r="C34" s="474" t="s">
        <v>1474</v>
      </c>
      <c r="D34" s="476"/>
      <c r="E34" s="502" t="s">
        <v>1459</v>
      </c>
      <c r="F34" s="462"/>
      <c r="G34" s="455" t="s">
        <v>1477</v>
      </c>
      <c r="H34" s="505"/>
      <c r="I34" s="474" t="s">
        <v>1478</v>
      </c>
      <c r="J34" s="505"/>
      <c r="K34" s="474" t="s">
        <v>1480</v>
      </c>
      <c r="L34" s="505"/>
      <c r="M34" s="474" t="s">
        <v>1482</v>
      </c>
      <c r="N34" s="505"/>
      <c r="O34" s="474" t="s">
        <v>1485</v>
      </c>
      <c r="P34" s="505"/>
      <c r="Q34" s="474" t="s">
        <v>1458</v>
      </c>
      <c r="R34" s="454"/>
      <c r="S34" s="455" t="s">
        <v>1488</v>
      </c>
      <c r="T34" s="505"/>
      <c r="U34" s="474" t="s">
        <v>993</v>
      </c>
      <c r="V34" s="454"/>
      <c r="W34" s="455" t="s">
        <v>1469</v>
      </c>
      <c r="X34" s="505"/>
      <c r="Y34" s="455" t="s">
        <v>1472</v>
      </c>
      <c r="Z34" s="505"/>
      <c r="AA34" s="474" t="s">
        <v>1494</v>
      </c>
      <c r="AB34" s="505"/>
      <c r="AC34" s="474" t="s">
        <v>1496</v>
      </c>
      <c r="AD34" s="505"/>
      <c r="AE34" s="530">
        <v>0.207</v>
      </c>
      <c r="AF34" s="504"/>
      <c r="AG34" s="474" t="s">
        <v>1498</v>
      </c>
      <c r="AH34" s="505"/>
      <c r="AI34" s="530">
        <v>0.145</v>
      </c>
      <c r="AJ34" s="543"/>
      <c r="AK34" s="474" t="s">
        <v>1504</v>
      </c>
    </row>
    <row r="35" spans="2:37" s="475" customFormat="1" ht="15.75" customHeight="1">
      <c r="B35" s="476"/>
      <c r="C35" s="474" t="s">
        <v>606</v>
      </c>
      <c r="D35" s="476"/>
      <c r="E35" s="502" t="s">
        <v>702</v>
      </c>
      <c r="F35" s="462"/>
      <c r="G35" s="455" t="s">
        <v>703</v>
      </c>
      <c r="H35" s="476"/>
      <c r="I35" s="474" t="s">
        <v>704</v>
      </c>
      <c r="J35" s="476"/>
      <c r="K35" s="531" t="s">
        <v>1509</v>
      </c>
      <c r="L35" s="476"/>
      <c r="M35" s="531" t="s">
        <v>1511</v>
      </c>
      <c r="N35" s="476"/>
      <c r="O35" s="474" t="s">
        <v>707</v>
      </c>
      <c r="P35" s="476"/>
      <c r="Q35" s="474" t="s">
        <v>1514</v>
      </c>
      <c r="R35" s="470"/>
      <c r="S35" s="455" t="s">
        <v>1516</v>
      </c>
      <c r="T35" s="476"/>
      <c r="U35" s="531" t="s">
        <v>1518</v>
      </c>
      <c r="V35" s="470"/>
      <c r="W35" s="455" t="s">
        <v>606</v>
      </c>
      <c r="X35" s="476"/>
      <c r="Y35" s="455" t="s">
        <v>702</v>
      </c>
      <c r="Z35" s="476"/>
      <c r="AA35" s="474" t="s">
        <v>703</v>
      </c>
      <c r="AB35" s="476"/>
      <c r="AC35" s="531" t="s">
        <v>1523</v>
      </c>
      <c r="AD35" s="470"/>
      <c r="AE35" s="509" t="s">
        <v>1527</v>
      </c>
      <c r="AF35" s="508"/>
      <c r="AG35" s="544" t="s">
        <v>1531</v>
      </c>
      <c r="AH35" s="470"/>
      <c r="AI35" s="532" t="s">
        <v>1535</v>
      </c>
      <c r="AJ35" s="477"/>
      <c r="AK35" s="531" t="s">
        <v>1537</v>
      </c>
    </row>
    <row r="36" spans="2:37" s="482" customFormat="1" ht="15.75" customHeight="1">
      <c r="B36" s="510">
        <v>85.47</v>
      </c>
      <c r="C36" s="474" t="s">
        <v>730</v>
      </c>
      <c r="D36" s="483" t="s">
        <v>256</v>
      </c>
      <c r="E36" s="502" t="s">
        <v>745</v>
      </c>
      <c r="F36" s="481" t="s">
        <v>257</v>
      </c>
      <c r="G36" s="455" t="s">
        <v>1006</v>
      </c>
      <c r="H36" s="483" t="s">
        <v>258</v>
      </c>
      <c r="I36" s="474" t="s">
        <v>1007</v>
      </c>
      <c r="J36" s="483" t="s">
        <v>259</v>
      </c>
      <c r="K36" s="474" t="s">
        <v>1008</v>
      </c>
      <c r="L36" s="483" t="s">
        <v>260</v>
      </c>
      <c r="M36" s="474" t="s">
        <v>1009</v>
      </c>
      <c r="N36" s="483" t="s">
        <v>261</v>
      </c>
      <c r="O36" s="474" t="s">
        <v>1010</v>
      </c>
      <c r="P36" s="483" t="s">
        <v>262</v>
      </c>
      <c r="Q36" s="474" t="s">
        <v>1011</v>
      </c>
      <c r="R36" s="481" t="s">
        <v>263</v>
      </c>
      <c r="S36" s="455" t="s">
        <v>1012</v>
      </c>
      <c r="T36" s="483" t="s">
        <v>264</v>
      </c>
      <c r="U36" s="474" t="s">
        <v>188</v>
      </c>
      <c r="V36" s="481" t="s">
        <v>265</v>
      </c>
      <c r="W36" s="455" t="s">
        <v>1013</v>
      </c>
      <c r="X36" s="483" t="s">
        <v>266</v>
      </c>
      <c r="Y36" s="455" t="s">
        <v>1014</v>
      </c>
      <c r="Z36" s="483" t="s">
        <v>267</v>
      </c>
      <c r="AA36" s="474" t="s">
        <v>1015</v>
      </c>
      <c r="AB36" s="483" t="s">
        <v>268</v>
      </c>
      <c r="AC36" s="474" t="s">
        <v>1015</v>
      </c>
      <c r="AD36" s="483" t="s">
        <v>269</v>
      </c>
      <c r="AE36" s="533">
        <v>6.69</v>
      </c>
      <c r="AF36" s="511" t="s">
        <v>270</v>
      </c>
      <c r="AG36" s="474" t="s">
        <v>1016</v>
      </c>
      <c r="AH36" s="483" t="s">
        <v>271</v>
      </c>
      <c r="AI36" s="533">
        <v>4.93</v>
      </c>
      <c r="AJ36" s="484" t="s">
        <v>272</v>
      </c>
      <c r="AK36" s="474" t="s">
        <v>1017</v>
      </c>
    </row>
    <row r="37" spans="2:37" s="354" customFormat="1" ht="16.5" thickBot="1">
      <c r="B37" s="512" t="s">
        <v>273</v>
      </c>
      <c r="C37" s="513"/>
      <c r="D37" s="512" t="s">
        <v>274</v>
      </c>
      <c r="E37" s="514"/>
      <c r="F37" s="540" t="s">
        <v>275</v>
      </c>
      <c r="G37" s="491"/>
      <c r="H37" s="512" t="s">
        <v>276</v>
      </c>
      <c r="I37" s="493"/>
      <c r="J37" s="512" t="s">
        <v>277</v>
      </c>
      <c r="K37" s="493"/>
      <c r="L37" s="512" t="s">
        <v>278</v>
      </c>
      <c r="M37" s="493"/>
      <c r="N37" s="512" t="s">
        <v>279</v>
      </c>
      <c r="O37" s="493"/>
      <c r="P37" s="512" t="s">
        <v>280</v>
      </c>
      <c r="Q37" s="493"/>
      <c r="R37" s="540" t="s">
        <v>281</v>
      </c>
      <c r="S37" s="491"/>
      <c r="T37" s="512" t="s">
        <v>282</v>
      </c>
      <c r="U37" s="493"/>
      <c r="V37" s="540" t="s">
        <v>283</v>
      </c>
      <c r="W37" s="491"/>
      <c r="X37" s="534" t="s">
        <v>284</v>
      </c>
      <c r="Y37" s="527"/>
      <c r="Z37" s="534" t="s">
        <v>285</v>
      </c>
      <c r="AA37" s="541"/>
      <c r="AB37" s="512" t="s">
        <v>286</v>
      </c>
      <c r="AC37" s="493"/>
      <c r="AD37" s="512" t="s">
        <v>287</v>
      </c>
      <c r="AE37" s="491"/>
      <c r="AF37" s="524" t="s">
        <v>288</v>
      </c>
      <c r="AG37" s="525"/>
      <c r="AH37" s="512" t="s">
        <v>289</v>
      </c>
      <c r="AI37" s="491"/>
      <c r="AJ37" s="492" t="s">
        <v>290</v>
      </c>
      <c r="AK37" s="493"/>
    </row>
    <row r="38" spans="2:37" s="468" customFormat="1" ht="15.75" customHeight="1" thickTop="1">
      <c r="B38" s="528">
        <v>55</v>
      </c>
      <c r="C38" s="474" t="s">
        <v>1018</v>
      </c>
      <c r="D38" s="528">
        <v>56</v>
      </c>
      <c r="E38" s="502" t="s">
        <v>1019</v>
      </c>
      <c r="F38" s="463"/>
      <c r="G38" s="315"/>
      <c r="H38" s="499">
        <v>72</v>
      </c>
      <c r="I38" s="467" t="s">
        <v>1020</v>
      </c>
      <c r="J38" s="499">
        <v>73</v>
      </c>
      <c r="K38" s="467" t="s">
        <v>1021</v>
      </c>
      <c r="L38" s="499">
        <v>74</v>
      </c>
      <c r="M38" s="467" t="s">
        <v>1022</v>
      </c>
      <c r="N38" s="528">
        <v>75</v>
      </c>
      <c r="O38" s="474" t="s">
        <v>1023</v>
      </c>
      <c r="P38" s="528">
        <v>76</v>
      </c>
      <c r="Q38" s="474" t="s">
        <v>1024</v>
      </c>
      <c r="R38" s="537">
        <v>77</v>
      </c>
      <c r="S38" s="501" t="s">
        <v>1025</v>
      </c>
      <c r="T38" s="499">
        <v>78</v>
      </c>
      <c r="U38" s="467" t="s">
        <v>1026</v>
      </c>
      <c r="V38" s="537">
        <v>79</v>
      </c>
      <c r="W38" s="501" t="s">
        <v>1027</v>
      </c>
      <c r="X38" s="499">
        <v>80</v>
      </c>
      <c r="Y38" s="501" t="s">
        <v>1028</v>
      </c>
      <c r="Z38" s="499">
        <v>81</v>
      </c>
      <c r="AA38" s="467" t="s">
        <v>1029</v>
      </c>
      <c r="AB38" s="537">
        <v>82</v>
      </c>
      <c r="AC38" s="467" t="s">
        <v>1030</v>
      </c>
      <c r="AD38" s="499">
        <v>83</v>
      </c>
      <c r="AE38" s="467" t="s">
        <v>1031</v>
      </c>
      <c r="AF38" s="528">
        <v>84</v>
      </c>
      <c r="AG38" s="455" t="s">
        <v>1032</v>
      </c>
      <c r="AH38" s="500">
        <v>85</v>
      </c>
      <c r="AI38" s="501" t="s">
        <v>1033</v>
      </c>
      <c r="AJ38" s="466">
        <v>86</v>
      </c>
      <c r="AK38" s="467" t="s">
        <v>1034</v>
      </c>
    </row>
    <row r="39" spans="2:37" s="475" customFormat="1" ht="15.75" customHeight="1">
      <c r="B39" s="606" t="s">
        <v>72</v>
      </c>
      <c r="C39" s="474" t="s">
        <v>1035</v>
      </c>
      <c r="D39" s="606" t="s">
        <v>73</v>
      </c>
      <c r="E39" s="502" t="s">
        <v>1036</v>
      </c>
      <c r="F39" s="611" t="s">
        <v>308</v>
      </c>
      <c r="G39" s="612"/>
      <c r="H39" s="606" t="s">
        <v>74</v>
      </c>
      <c r="I39" s="474" t="s">
        <v>1037</v>
      </c>
      <c r="J39" s="606" t="s">
        <v>75</v>
      </c>
      <c r="K39" s="474" t="s">
        <v>1038</v>
      </c>
      <c r="L39" s="606" t="s">
        <v>76</v>
      </c>
      <c r="M39" s="474" t="s">
        <v>892</v>
      </c>
      <c r="N39" s="606" t="s">
        <v>77</v>
      </c>
      <c r="O39" s="474" t="s">
        <v>1039</v>
      </c>
      <c r="P39" s="606" t="s">
        <v>78</v>
      </c>
      <c r="Q39" s="474" t="s">
        <v>1040</v>
      </c>
      <c r="R39" s="606" t="s">
        <v>79</v>
      </c>
      <c r="S39" s="455" t="s">
        <v>1041</v>
      </c>
      <c r="T39" s="606" t="s">
        <v>80</v>
      </c>
      <c r="U39" s="474" t="s">
        <v>1042</v>
      </c>
      <c r="V39" s="606" t="s">
        <v>81</v>
      </c>
      <c r="W39" s="455" t="s">
        <v>1043</v>
      </c>
      <c r="X39" s="616" t="s">
        <v>82</v>
      </c>
      <c r="Y39" s="455" t="s">
        <v>1044</v>
      </c>
      <c r="Z39" s="606" t="s">
        <v>83</v>
      </c>
      <c r="AA39" s="474" t="s">
        <v>1045</v>
      </c>
      <c r="AB39" s="613" t="s">
        <v>84</v>
      </c>
      <c r="AC39" s="474" t="s">
        <v>1046</v>
      </c>
      <c r="AD39" s="606" t="s">
        <v>85</v>
      </c>
      <c r="AE39" s="474" t="s">
        <v>1047</v>
      </c>
      <c r="AF39" s="606" t="s">
        <v>86</v>
      </c>
      <c r="AG39" s="455" t="s">
        <v>1048</v>
      </c>
      <c r="AH39" s="614" t="s">
        <v>87</v>
      </c>
      <c r="AI39" s="455" t="s">
        <v>1049</v>
      </c>
      <c r="AJ39" s="615" t="s">
        <v>88</v>
      </c>
      <c r="AK39" s="474" t="s">
        <v>1050</v>
      </c>
    </row>
    <row r="40" spans="2:37" s="475" customFormat="1" ht="15.75" customHeight="1">
      <c r="B40" s="606"/>
      <c r="C40" s="474" t="s">
        <v>725</v>
      </c>
      <c r="D40" s="606"/>
      <c r="E40" s="502" t="s">
        <v>543</v>
      </c>
      <c r="F40" s="480"/>
      <c r="G40" s="473"/>
      <c r="H40" s="606"/>
      <c r="I40" s="474" t="s">
        <v>728</v>
      </c>
      <c r="J40" s="606"/>
      <c r="K40" s="474" t="s">
        <v>730</v>
      </c>
      <c r="L40" s="606"/>
      <c r="M40" s="474" t="s">
        <v>731</v>
      </c>
      <c r="N40" s="606"/>
      <c r="O40" s="474" t="s">
        <v>734</v>
      </c>
      <c r="P40" s="606"/>
      <c r="Q40" s="474" t="s">
        <v>736</v>
      </c>
      <c r="R40" s="606"/>
      <c r="S40" s="455" t="s">
        <v>456</v>
      </c>
      <c r="T40" s="606"/>
      <c r="U40" s="474" t="s">
        <v>743</v>
      </c>
      <c r="V40" s="606"/>
      <c r="W40" s="455" t="s">
        <v>745</v>
      </c>
      <c r="X40" s="616"/>
      <c r="Y40" s="455" t="s">
        <v>747</v>
      </c>
      <c r="Z40" s="606"/>
      <c r="AA40" s="474" t="s">
        <v>748</v>
      </c>
      <c r="AB40" s="613"/>
      <c r="AC40" s="474" t="s">
        <v>754</v>
      </c>
      <c r="AD40" s="606"/>
      <c r="AE40" s="474" t="s">
        <v>534</v>
      </c>
      <c r="AF40" s="606"/>
      <c r="AG40" s="455" t="s">
        <v>758</v>
      </c>
      <c r="AH40" s="614"/>
      <c r="AI40" s="455" t="s">
        <v>736</v>
      </c>
      <c r="AJ40" s="615"/>
      <c r="AK40" s="474" t="s">
        <v>1032</v>
      </c>
    </row>
    <row r="41" spans="2:37" s="475" customFormat="1" ht="15.75" customHeight="1">
      <c r="B41" s="476"/>
      <c r="C41" s="474" t="s">
        <v>1475</v>
      </c>
      <c r="D41" s="476"/>
      <c r="E41" s="502" t="s">
        <v>1466</v>
      </c>
      <c r="F41" s="313"/>
      <c r="G41" s="473"/>
      <c r="H41" s="505"/>
      <c r="I41" s="474" t="s">
        <v>1479</v>
      </c>
      <c r="J41" s="505"/>
      <c r="K41" s="474" t="s">
        <v>1473</v>
      </c>
      <c r="L41" s="505"/>
      <c r="M41" s="474" t="s">
        <v>1483</v>
      </c>
      <c r="N41" s="505"/>
      <c r="O41" s="474" t="s">
        <v>1486</v>
      </c>
      <c r="P41" s="505"/>
      <c r="Q41" s="474" t="s">
        <v>1463</v>
      </c>
      <c r="R41" s="454"/>
      <c r="S41" s="455" t="s">
        <v>1489</v>
      </c>
      <c r="T41" s="505"/>
      <c r="U41" s="474" t="s">
        <v>1054</v>
      </c>
      <c r="V41" s="454"/>
      <c r="W41" s="455" t="s">
        <v>1470</v>
      </c>
      <c r="X41" s="538"/>
      <c r="Y41" s="455" t="s">
        <v>1473</v>
      </c>
      <c r="Z41" s="505"/>
      <c r="AA41" s="474" t="s">
        <v>1470</v>
      </c>
      <c r="AB41" s="454"/>
      <c r="AC41" s="474" t="s">
        <v>1470</v>
      </c>
      <c r="AD41" s="505"/>
      <c r="AE41" s="506">
        <v>0.122</v>
      </c>
      <c r="AF41" s="505"/>
      <c r="AG41" s="455" t="s">
        <v>1032</v>
      </c>
      <c r="AH41" s="504"/>
      <c r="AI41" s="533" t="s">
        <v>1032</v>
      </c>
      <c r="AJ41" s="543"/>
      <c r="AK41" s="474" t="s">
        <v>1505</v>
      </c>
    </row>
    <row r="42" spans="2:37" s="475" customFormat="1" ht="15.75" customHeight="1">
      <c r="B42" s="476"/>
      <c r="C42" s="474" t="s">
        <v>606</v>
      </c>
      <c r="D42" s="476"/>
      <c r="E42" s="502" t="s">
        <v>702</v>
      </c>
      <c r="F42" s="313"/>
      <c r="G42" s="473"/>
      <c r="H42" s="476"/>
      <c r="I42" s="474" t="s">
        <v>704</v>
      </c>
      <c r="J42" s="476"/>
      <c r="K42" s="474" t="s">
        <v>705</v>
      </c>
      <c r="L42" s="476"/>
      <c r="M42" s="531" t="s">
        <v>1511</v>
      </c>
      <c r="N42" s="476"/>
      <c r="O42" s="531" t="s">
        <v>1513</v>
      </c>
      <c r="P42" s="476"/>
      <c r="Q42" s="474" t="s">
        <v>1515</v>
      </c>
      <c r="R42" s="470"/>
      <c r="S42" s="455" t="s">
        <v>1058</v>
      </c>
      <c r="T42" s="476"/>
      <c r="U42" s="474" t="s">
        <v>1519</v>
      </c>
      <c r="V42" s="470"/>
      <c r="W42" s="539" t="s">
        <v>1521</v>
      </c>
      <c r="X42" s="476"/>
      <c r="Y42" s="539" t="s">
        <v>1520</v>
      </c>
      <c r="Z42" s="545"/>
      <c r="AA42" s="531" t="s">
        <v>1521</v>
      </c>
      <c r="AB42" s="462"/>
      <c r="AC42" s="474" t="s">
        <v>1524</v>
      </c>
      <c r="AD42" s="470"/>
      <c r="AE42" s="509" t="s">
        <v>1528</v>
      </c>
      <c r="AF42" s="470"/>
      <c r="AG42" s="539" t="s">
        <v>1532</v>
      </c>
      <c r="AH42" s="508"/>
      <c r="AI42" s="532" t="s">
        <v>1533</v>
      </c>
      <c r="AJ42" s="477"/>
      <c r="AK42" s="531" t="s">
        <v>1536</v>
      </c>
    </row>
    <row r="43" spans="2:37" s="482" customFormat="1" ht="15.75" customHeight="1">
      <c r="B43" s="483" t="s">
        <v>291</v>
      </c>
      <c r="C43" s="474" t="s">
        <v>734</v>
      </c>
      <c r="D43" s="483" t="s">
        <v>292</v>
      </c>
      <c r="E43" s="502" t="s">
        <v>1064</v>
      </c>
      <c r="F43" s="480"/>
      <c r="G43" s="473"/>
      <c r="H43" s="483" t="s">
        <v>293</v>
      </c>
      <c r="I43" s="474" t="s">
        <v>1065</v>
      </c>
      <c r="J43" s="483" t="s">
        <v>294</v>
      </c>
      <c r="K43" s="474" t="s">
        <v>1066</v>
      </c>
      <c r="L43" s="483" t="s">
        <v>295</v>
      </c>
      <c r="M43" s="474" t="s">
        <v>1067</v>
      </c>
      <c r="N43" s="483" t="s">
        <v>296</v>
      </c>
      <c r="O43" s="474" t="s">
        <v>1068</v>
      </c>
      <c r="P43" s="483" t="s">
        <v>297</v>
      </c>
      <c r="Q43" s="474" t="s">
        <v>1069</v>
      </c>
      <c r="R43" s="481" t="s">
        <v>298</v>
      </c>
      <c r="S43" s="455" t="s">
        <v>1070</v>
      </c>
      <c r="T43" s="483" t="s">
        <v>299</v>
      </c>
      <c r="U43" s="474" t="s">
        <v>1071</v>
      </c>
      <c r="V43" s="481" t="s">
        <v>300</v>
      </c>
      <c r="W43" s="455" t="s">
        <v>1067</v>
      </c>
      <c r="X43" s="483" t="s">
        <v>301</v>
      </c>
      <c r="Y43" s="455" t="s">
        <v>1072</v>
      </c>
      <c r="Z43" s="483" t="s">
        <v>302</v>
      </c>
      <c r="AA43" s="474" t="s">
        <v>1073</v>
      </c>
      <c r="AB43" s="481" t="s">
        <v>303</v>
      </c>
      <c r="AC43" s="474" t="s">
        <v>1074</v>
      </c>
      <c r="AD43" s="483" t="s">
        <v>304</v>
      </c>
      <c r="AE43" s="506">
        <v>9.75</v>
      </c>
      <c r="AF43" s="483" t="s">
        <v>305</v>
      </c>
      <c r="AG43" s="455" t="s">
        <v>1075</v>
      </c>
      <c r="AH43" s="511" t="s">
        <v>306</v>
      </c>
      <c r="AI43" s="533" t="s">
        <v>1032</v>
      </c>
      <c r="AJ43" s="484" t="s">
        <v>307</v>
      </c>
      <c r="AK43" s="474" t="s">
        <v>1076</v>
      </c>
    </row>
    <row r="44" spans="2:37" s="354" customFormat="1" ht="16.5" thickBot="1">
      <c r="B44" s="512" t="s">
        <v>309</v>
      </c>
      <c r="C44" s="513"/>
      <c r="D44" s="512" t="s">
        <v>310</v>
      </c>
      <c r="E44" s="514"/>
      <c r="F44" s="480"/>
      <c r="G44" s="456"/>
      <c r="H44" s="512" t="s">
        <v>311</v>
      </c>
      <c r="I44" s="493"/>
      <c r="J44" s="512" t="s">
        <v>312</v>
      </c>
      <c r="K44" s="493"/>
      <c r="L44" s="512" t="s">
        <v>313</v>
      </c>
      <c r="M44" s="493"/>
      <c r="N44" s="512" t="s">
        <v>314</v>
      </c>
      <c r="O44" s="493"/>
      <c r="P44" s="512" t="s">
        <v>315</v>
      </c>
      <c r="Q44" s="493"/>
      <c r="R44" s="540" t="s">
        <v>316</v>
      </c>
      <c r="S44" s="491"/>
      <c r="T44" s="512" t="s">
        <v>317</v>
      </c>
      <c r="U44" s="493"/>
      <c r="V44" s="540" t="s">
        <v>318</v>
      </c>
      <c r="W44" s="491"/>
      <c r="X44" s="512" t="s">
        <v>319</v>
      </c>
      <c r="Y44" s="491"/>
      <c r="Z44" s="512" t="s">
        <v>320</v>
      </c>
      <c r="AA44" s="493"/>
      <c r="AB44" s="540" t="s">
        <v>321</v>
      </c>
      <c r="AC44" s="493"/>
      <c r="AD44" s="512" t="s">
        <v>322</v>
      </c>
      <c r="AE44" s="493"/>
      <c r="AF44" s="512" t="s">
        <v>323</v>
      </c>
      <c r="AG44" s="491"/>
      <c r="AH44" s="524" t="s">
        <v>324</v>
      </c>
      <c r="AI44" s="546"/>
      <c r="AJ44" s="492" t="s">
        <v>325</v>
      </c>
      <c r="AK44" s="493"/>
    </row>
    <row r="45" spans="2:37" s="468" customFormat="1" ht="15.75" customHeight="1" thickTop="1">
      <c r="B45" s="499">
        <v>87</v>
      </c>
      <c r="C45" s="467" t="s">
        <v>1077</v>
      </c>
      <c r="D45" s="499">
        <v>88</v>
      </c>
      <c r="E45" s="526" t="s">
        <v>1078</v>
      </c>
      <c r="F45" s="480"/>
      <c r="G45" s="315"/>
      <c r="H45" s="499" t="s">
        <v>415</v>
      </c>
      <c r="I45" s="467" t="s">
        <v>1032</v>
      </c>
      <c r="J45" s="499" t="s">
        <v>417</v>
      </c>
      <c r="K45" s="467" t="s">
        <v>1032</v>
      </c>
      <c r="L45" s="499" t="s">
        <v>419</v>
      </c>
      <c r="M45" s="467" t="s">
        <v>1032</v>
      </c>
      <c r="N45" s="499" t="s">
        <v>421</v>
      </c>
      <c r="O45" s="467" t="s">
        <v>1032</v>
      </c>
      <c r="P45" s="499" t="s">
        <v>423</v>
      </c>
      <c r="Q45" s="467" t="s">
        <v>1032</v>
      </c>
      <c r="R45" s="499" t="s">
        <v>425</v>
      </c>
      <c r="S45" s="467" t="s">
        <v>1032</v>
      </c>
      <c r="T45" s="499" t="s">
        <v>427</v>
      </c>
      <c r="U45" s="467" t="s">
        <v>1032</v>
      </c>
      <c r="V45" s="499" t="s">
        <v>429</v>
      </c>
      <c r="W45" s="467" t="s">
        <v>1032</v>
      </c>
      <c r="X45" s="499" t="s">
        <v>431</v>
      </c>
      <c r="Y45" s="467" t="s">
        <v>1032</v>
      </c>
      <c r="Z45" s="528" t="s">
        <v>661</v>
      </c>
      <c r="AA45" s="474" t="s">
        <v>1032</v>
      </c>
      <c r="AB45" s="499" t="s">
        <v>433</v>
      </c>
      <c r="AC45" s="467" t="s">
        <v>1032</v>
      </c>
      <c r="AD45" s="499" t="s">
        <v>663</v>
      </c>
      <c r="AE45" s="467" t="s">
        <v>1032</v>
      </c>
      <c r="AF45" s="499" t="s">
        <v>435</v>
      </c>
      <c r="AG45" s="467" t="s">
        <v>1032</v>
      </c>
      <c r="AH45" s="547" t="s">
        <v>665</v>
      </c>
      <c r="AI45" s="548" t="s">
        <v>1032</v>
      </c>
      <c r="AJ45" s="549" t="s">
        <v>437</v>
      </c>
      <c r="AK45" s="550" t="s">
        <v>1032</v>
      </c>
    </row>
    <row r="46" spans="2:37" s="475" customFormat="1" ht="15.75" customHeight="1">
      <c r="B46" s="606" t="s">
        <v>89</v>
      </c>
      <c r="C46" s="474" t="s">
        <v>1079</v>
      </c>
      <c r="D46" s="606" t="s">
        <v>90</v>
      </c>
      <c r="E46" s="502" t="s">
        <v>1080</v>
      </c>
      <c r="F46" s="611" t="s">
        <v>328</v>
      </c>
      <c r="G46" s="612"/>
      <c r="H46" s="605" t="s">
        <v>91</v>
      </c>
      <c r="I46" s="474" t="s">
        <v>1032</v>
      </c>
      <c r="J46" s="605" t="s">
        <v>92</v>
      </c>
      <c r="K46" s="474" t="s">
        <v>1032</v>
      </c>
      <c r="L46" s="605" t="s">
        <v>93</v>
      </c>
      <c r="M46" s="474" t="s">
        <v>1032</v>
      </c>
      <c r="N46" s="605" t="s">
        <v>94</v>
      </c>
      <c r="O46" s="474" t="s">
        <v>1032</v>
      </c>
      <c r="P46" s="605" t="s">
        <v>95</v>
      </c>
      <c r="Q46" s="474" t="s">
        <v>1032</v>
      </c>
      <c r="R46" s="605" t="s">
        <v>96</v>
      </c>
      <c r="S46" s="474" t="s">
        <v>1032</v>
      </c>
      <c r="T46" s="605" t="s">
        <v>1081</v>
      </c>
      <c r="U46" s="474" t="s">
        <v>1032</v>
      </c>
      <c r="V46" s="608" t="s">
        <v>439</v>
      </c>
      <c r="W46" s="474" t="s">
        <v>1032</v>
      </c>
      <c r="X46" s="608" t="s">
        <v>440</v>
      </c>
      <c r="Y46" s="474" t="s">
        <v>1032</v>
      </c>
      <c r="Z46" s="608" t="s">
        <v>662</v>
      </c>
      <c r="AA46" s="474" t="s">
        <v>1032</v>
      </c>
      <c r="AB46" s="608" t="s">
        <v>98</v>
      </c>
      <c r="AC46" s="474" t="s">
        <v>1032</v>
      </c>
      <c r="AD46" s="608" t="s">
        <v>664</v>
      </c>
      <c r="AE46" s="474" t="s">
        <v>1032</v>
      </c>
      <c r="AF46" s="608" t="s">
        <v>441</v>
      </c>
      <c r="AG46" s="474" t="s">
        <v>1032</v>
      </c>
      <c r="AH46" s="609" t="s">
        <v>666</v>
      </c>
      <c r="AI46" s="551" t="s">
        <v>1032</v>
      </c>
      <c r="AJ46" s="610" t="s">
        <v>442</v>
      </c>
      <c r="AK46" s="552" t="s">
        <v>1032</v>
      </c>
    </row>
    <row r="47" spans="2:37" s="475" customFormat="1" ht="15.75" customHeight="1">
      <c r="B47" s="606"/>
      <c r="C47" s="474" t="s">
        <v>1032</v>
      </c>
      <c r="D47" s="606"/>
      <c r="E47" s="502" t="s">
        <v>543</v>
      </c>
      <c r="F47" s="480"/>
      <c r="G47" s="473"/>
      <c r="H47" s="605"/>
      <c r="I47" s="474" t="s">
        <v>1032</v>
      </c>
      <c r="J47" s="605"/>
      <c r="K47" s="474" t="s">
        <v>1032</v>
      </c>
      <c r="L47" s="605"/>
      <c r="M47" s="474" t="s">
        <v>1032</v>
      </c>
      <c r="N47" s="605"/>
      <c r="O47" s="474" t="s">
        <v>1032</v>
      </c>
      <c r="P47" s="605"/>
      <c r="Q47" s="474" t="s">
        <v>1032</v>
      </c>
      <c r="R47" s="605"/>
      <c r="S47" s="474" t="s">
        <v>1032</v>
      </c>
      <c r="T47" s="605"/>
      <c r="U47" s="474" t="s">
        <v>1032</v>
      </c>
      <c r="V47" s="608"/>
      <c r="W47" s="474" t="s">
        <v>1032</v>
      </c>
      <c r="X47" s="608"/>
      <c r="Y47" s="474" t="s">
        <v>1032</v>
      </c>
      <c r="Z47" s="608"/>
      <c r="AA47" s="474" t="s">
        <v>1032</v>
      </c>
      <c r="AB47" s="608"/>
      <c r="AC47" s="474" t="s">
        <v>1032</v>
      </c>
      <c r="AD47" s="608"/>
      <c r="AE47" s="474" t="s">
        <v>1032</v>
      </c>
      <c r="AF47" s="608"/>
      <c r="AG47" s="474" t="s">
        <v>1032</v>
      </c>
      <c r="AH47" s="609"/>
      <c r="AI47" s="551" t="s">
        <v>1032</v>
      </c>
      <c r="AJ47" s="610"/>
      <c r="AK47" s="552" t="s">
        <v>1032</v>
      </c>
    </row>
    <row r="48" spans="2:37" s="475" customFormat="1" ht="15.75" customHeight="1">
      <c r="B48" s="476"/>
      <c r="C48" s="474" t="s">
        <v>1032</v>
      </c>
      <c r="D48" s="476"/>
      <c r="E48" s="502" t="s">
        <v>1467</v>
      </c>
      <c r="F48" s="470"/>
      <c r="G48" s="473"/>
      <c r="H48" s="505"/>
      <c r="I48" s="474" t="s">
        <v>1032</v>
      </c>
      <c r="J48" s="505"/>
      <c r="K48" s="474" t="s">
        <v>1032</v>
      </c>
      <c r="L48" s="505"/>
      <c r="M48" s="474" t="s">
        <v>1032</v>
      </c>
      <c r="N48" s="505"/>
      <c r="O48" s="474" t="s">
        <v>1032</v>
      </c>
      <c r="P48" s="505"/>
      <c r="Q48" s="474" t="s">
        <v>1032</v>
      </c>
      <c r="R48" s="505"/>
      <c r="S48" s="474" t="s">
        <v>1032</v>
      </c>
      <c r="T48" s="505"/>
      <c r="U48" s="474" t="s">
        <v>1032</v>
      </c>
      <c r="V48" s="476"/>
      <c r="W48" s="474" t="s">
        <v>1032</v>
      </c>
      <c r="X48" s="476"/>
      <c r="Y48" s="474" t="s">
        <v>1032</v>
      </c>
      <c r="Z48" s="476"/>
      <c r="AA48" s="474" t="s">
        <v>1032</v>
      </c>
      <c r="AB48" s="476"/>
      <c r="AC48" s="474" t="s">
        <v>1032</v>
      </c>
      <c r="AD48" s="476"/>
      <c r="AE48" s="474" t="s">
        <v>1032</v>
      </c>
      <c r="AF48" s="476"/>
      <c r="AG48" s="474" t="s">
        <v>1032</v>
      </c>
      <c r="AH48" s="553"/>
      <c r="AI48" s="551" t="s">
        <v>1032</v>
      </c>
      <c r="AJ48" s="554"/>
      <c r="AK48" s="552" t="s">
        <v>1032</v>
      </c>
    </row>
    <row r="49" spans="2:37" s="475" customFormat="1" ht="15.75" customHeight="1">
      <c r="B49" s="476"/>
      <c r="C49" s="474" t="s">
        <v>606</v>
      </c>
      <c r="D49" s="476"/>
      <c r="E49" s="502" t="s">
        <v>702</v>
      </c>
      <c r="F49" s="470"/>
      <c r="G49" s="473"/>
      <c r="H49" s="505"/>
      <c r="I49" s="474" t="s">
        <v>1032</v>
      </c>
      <c r="J49" s="505"/>
      <c r="K49" s="474" t="s">
        <v>1032</v>
      </c>
      <c r="L49" s="505"/>
      <c r="M49" s="474" t="s">
        <v>1032</v>
      </c>
      <c r="N49" s="505"/>
      <c r="O49" s="474" t="s">
        <v>1032</v>
      </c>
      <c r="P49" s="505"/>
      <c r="Q49" s="474" t="s">
        <v>1032</v>
      </c>
      <c r="R49" s="505"/>
      <c r="S49" s="474" t="s">
        <v>1032</v>
      </c>
      <c r="T49" s="505"/>
      <c r="U49" s="474" t="s">
        <v>1032</v>
      </c>
      <c r="V49" s="476"/>
      <c r="W49" s="474" t="s">
        <v>1032</v>
      </c>
      <c r="X49" s="476"/>
      <c r="Y49" s="474" t="s">
        <v>1032</v>
      </c>
      <c r="Z49" s="476"/>
      <c r="AA49" s="474" t="s">
        <v>1032</v>
      </c>
      <c r="AB49" s="476"/>
      <c r="AC49" s="474" t="s">
        <v>1032</v>
      </c>
      <c r="AD49" s="476"/>
      <c r="AE49" s="474" t="s">
        <v>1032</v>
      </c>
      <c r="AF49" s="476"/>
      <c r="AG49" s="474" t="s">
        <v>1032</v>
      </c>
      <c r="AH49" s="553"/>
      <c r="AI49" s="551" t="s">
        <v>1032</v>
      </c>
      <c r="AJ49" s="554"/>
      <c r="AK49" s="552" t="s">
        <v>1032</v>
      </c>
    </row>
    <row r="50" spans="2:37" s="482" customFormat="1" ht="15.75" customHeight="1">
      <c r="B50" s="483" t="s">
        <v>326</v>
      </c>
      <c r="C50" s="474" t="s">
        <v>1032</v>
      </c>
      <c r="D50" s="483" t="s">
        <v>327</v>
      </c>
      <c r="E50" s="502" t="s">
        <v>1082</v>
      </c>
      <c r="F50" s="480"/>
      <c r="G50" s="473"/>
      <c r="H50" s="483" t="s">
        <v>416</v>
      </c>
      <c r="I50" s="474" t="s">
        <v>1032</v>
      </c>
      <c r="J50" s="483" t="s">
        <v>418</v>
      </c>
      <c r="K50" s="474" t="s">
        <v>1032</v>
      </c>
      <c r="L50" s="483" t="s">
        <v>1083</v>
      </c>
      <c r="M50" s="474" t="s">
        <v>1032</v>
      </c>
      <c r="N50" s="483" t="s">
        <v>422</v>
      </c>
      <c r="O50" s="474" t="s">
        <v>1032</v>
      </c>
      <c r="P50" s="483" t="s">
        <v>432</v>
      </c>
      <c r="Q50" s="474" t="s">
        <v>1032</v>
      </c>
      <c r="R50" s="483" t="s">
        <v>426</v>
      </c>
      <c r="S50" s="474" t="s">
        <v>1032</v>
      </c>
      <c r="T50" s="483" t="s">
        <v>428</v>
      </c>
      <c r="U50" s="474" t="s">
        <v>1032</v>
      </c>
      <c r="V50" s="483" t="s">
        <v>430</v>
      </c>
      <c r="W50" s="474" t="s">
        <v>1032</v>
      </c>
      <c r="X50" s="483" t="s">
        <v>434</v>
      </c>
      <c r="Y50" s="474" t="s">
        <v>1032</v>
      </c>
      <c r="Z50" s="483" t="s">
        <v>1084</v>
      </c>
      <c r="AA50" s="474" t="s">
        <v>1032</v>
      </c>
      <c r="AB50" s="483" t="s">
        <v>436</v>
      </c>
      <c r="AC50" s="474" t="s">
        <v>1032</v>
      </c>
      <c r="AD50" s="483" t="s">
        <v>1085</v>
      </c>
      <c r="AE50" s="474" t="s">
        <v>1032</v>
      </c>
      <c r="AF50" s="483" t="s">
        <v>436</v>
      </c>
      <c r="AG50" s="474" t="s">
        <v>1032</v>
      </c>
      <c r="AH50" s="555" t="s">
        <v>1032</v>
      </c>
      <c r="AI50" s="551" t="s">
        <v>1032</v>
      </c>
      <c r="AJ50" s="556" t="s">
        <v>1032</v>
      </c>
      <c r="AK50" s="552" t="s">
        <v>1032</v>
      </c>
    </row>
    <row r="51" spans="2:37" s="559" customFormat="1" ht="15.75" thickBot="1">
      <c r="B51" s="512" t="s">
        <v>329</v>
      </c>
      <c r="C51" s="557"/>
      <c r="D51" s="512" t="s">
        <v>330</v>
      </c>
      <c r="E51" s="558"/>
      <c r="H51" s="512" t="s">
        <v>443</v>
      </c>
      <c r="I51" s="557"/>
      <c r="J51" s="512" t="s">
        <v>444</v>
      </c>
      <c r="K51" s="557"/>
      <c r="L51" s="512" t="s">
        <v>445</v>
      </c>
      <c r="M51" s="557"/>
      <c r="N51" s="512" t="s">
        <v>446</v>
      </c>
      <c r="O51" s="557"/>
      <c r="P51" s="512" t="s">
        <v>447</v>
      </c>
      <c r="Q51" s="557"/>
      <c r="R51" s="512" t="s">
        <v>448</v>
      </c>
      <c r="S51" s="557"/>
      <c r="T51" s="512" t="s">
        <v>1086</v>
      </c>
      <c r="U51" s="557"/>
      <c r="V51" s="512" t="s">
        <v>1087</v>
      </c>
      <c r="W51" s="557"/>
      <c r="X51" s="512" t="s">
        <v>1088</v>
      </c>
      <c r="Y51" s="557"/>
      <c r="Z51" s="512" t="s">
        <v>1089</v>
      </c>
      <c r="AA51" s="557"/>
      <c r="AB51" s="512" t="s">
        <v>1090</v>
      </c>
      <c r="AC51" s="557"/>
      <c r="AD51" s="512" t="s">
        <v>1091</v>
      </c>
      <c r="AE51" s="557"/>
      <c r="AF51" s="512" t="s">
        <v>1092</v>
      </c>
      <c r="AG51" s="557"/>
      <c r="AH51" s="560" t="s">
        <v>1093</v>
      </c>
      <c r="AI51" s="561"/>
      <c r="AJ51" s="562" t="s">
        <v>1094</v>
      </c>
      <c r="AK51" s="563"/>
    </row>
    <row r="52" spans="2:37" s="468" customFormat="1" ht="15.75" customHeight="1" thickTop="1">
      <c r="B52" s="498"/>
      <c r="C52" s="455"/>
      <c r="D52" s="498"/>
      <c r="E52" s="333"/>
      <c r="F52" s="463"/>
      <c r="G52" s="315"/>
      <c r="H52" s="498"/>
      <c r="I52" s="333"/>
      <c r="J52" s="498"/>
      <c r="K52" s="333"/>
      <c r="L52" s="498"/>
      <c r="M52" s="333"/>
      <c r="N52" s="498"/>
      <c r="O52" s="333"/>
      <c r="P52" s="498"/>
      <c r="Q52" s="333"/>
      <c r="R52" s="498"/>
      <c r="S52" s="333"/>
      <c r="T52" s="498"/>
      <c r="U52" s="333"/>
      <c r="V52" s="498"/>
      <c r="W52" s="333"/>
      <c r="X52" s="498"/>
      <c r="Y52" s="333"/>
      <c r="Z52" s="463"/>
      <c r="AA52" s="315"/>
      <c r="AB52" s="498"/>
      <c r="AC52" s="333"/>
      <c r="AD52" s="463"/>
      <c r="AE52" s="315"/>
      <c r="AF52" s="498"/>
      <c r="AG52" s="333"/>
      <c r="AH52" s="463"/>
      <c r="AI52" s="315"/>
      <c r="AJ52" s="498"/>
      <c r="AK52" s="333"/>
    </row>
    <row r="53" spans="2:37" s="564" customFormat="1" ht="15.75" customHeight="1">
      <c r="B53" s="454"/>
      <c r="C53" s="455"/>
      <c r="D53" s="454"/>
      <c r="E53" s="527"/>
      <c r="F53" s="457"/>
      <c r="G53" s="456"/>
      <c r="H53" s="457"/>
      <c r="I53" s="456"/>
      <c r="J53" s="457"/>
      <c r="K53" s="456"/>
      <c r="L53" s="457"/>
      <c r="M53" s="456"/>
      <c r="N53" s="457"/>
      <c r="O53" s="456"/>
      <c r="P53" s="457"/>
      <c r="Q53" s="456"/>
      <c r="R53" s="457"/>
      <c r="S53" s="456"/>
      <c r="T53" s="457"/>
      <c r="U53" s="456"/>
      <c r="V53" s="457"/>
      <c r="W53" s="456"/>
      <c r="X53" s="457"/>
      <c r="Y53" s="456"/>
      <c r="Z53" s="457"/>
      <c r="AA53" s="456"/>
      <c r="AB53" s="457"/>
      <c r="AC53" s="456"/>
      <c r="AD53" s="457"/>
      <c r="AE53" s="456"/>
      <c r="AF53" s="457"/>
      <c r="AG53" s="456"/>
      <c r="AH53" s="457"/>
      <c r="AI53" s="456"/>
      <c r="AJ53" s="457"/>
      <c r="AK53" s="456"/>
    </row>
    <row r="54" spans="2:37" s="468" customFormat="1" ht="15.75" customHeight="1">
      <c r="B54" s="463"/>
      <c r="C54" s="473"/>
      <c r="D54" s="463"/>
      <c r="E54" s="315"/>
      <c r="F54" s="499">
        <v>57</v>
      </c>
      <c r="G54" s="467" t="s">
        <v>1095</v>
      </c>
      <c r="H54" s="499">
        <v>58</v>
      </c>
      <c r="I54" s="467" t="s">
        <v>1096</v>
      </c>
      <c r="J54" s="537">
        <v>59</v>
      </c>
      <c r="K54" s="501" t="s">
        <v>1097</v>
      </c>
      <c r="L54" s="499">
        <v>60</v>
      </c>
      <c r="M54" s="467" t="s">
        <v>1098</v>
      </c>
      <c r="N54" s="537">
        <v>61</v>
      </c>
      <c r="O54" s="467" t="s">
        <v>1099</v>
      </c>
      <c r="P54" s="537">
        <v>62</v>
      </c>
      <c r="Q54" s="501" t="s">
        <v>1100</v>
      </c>
      <c r="R54" s="499">
        <v>63</v>
      </c>
      <c r="S54" s="467" t="s">
        <v>1101</v>
      </c>
      <c r="T54" s="537">
        <v>64</v>
      </c>
      <c r="U54" s="467" t="s">
        <v>1102</v>
      </c>
      <c r="V54" s="537">
        <v>65</v>
      </c>
      <c r="W54" s="467" t="s">
        <v>1103</v>
      </c>
      <c r="X54" s="537">
        <v>66</v>
      </c>
      <c r="Y54" s="467" t="s">
        <v>1104</v>
      </c>
      <c r="Z54" s="537">
        <v>67</v>
      </c>
      <c r="AA54" s="467" t="s">
        <v>1105</v>
      </c>
      <c r="AB54" s="537">
        <v>68</v>
      </c>
      <c r="AC54" s="467" t="s">
        <v>1106</v>
      </c>
      <c r="AD54" s="537">
        <v>69</v>
      </c>
      <c r="AE54" s="467" t="s">
        <v>1107</v>
      </c>
      <c r="AF54" s="537">
        <v>70</v>
      </c>
      <c r="AG54" s="467" t="s">
        <v>1108</v>
      </c>
      <c r="AH54" s="537">
        <v>71</v>
      </c>
      <c r="AI54" s="467" t="s">
        <v>1109</v>
      </c>
      <c r="AJ54" s="463"/>
      <c r="AK54" s="315"/>
    </row>
    <row r="55" spans="2:37" s="475" customFormat="1" ht="15.75" customHeight="1">
      <c r="B55" s="470"/>
      <c r="C55" s="473"/>
      <c r="D55" s="470"/>
      <c r="E55" s="473"/>
      <c r="F55" s="606" t="s">
        <v>100</v>
      </c>
      <c r="G55" s="474" t="s">
        <v>1110</v>
      </c>
      <c r="H55" s="606" t="s">
        <v>101</v>
      </c>
      <c r="I55" s="474" t="s">
        <v>1111</v>
      </c>
      <c r="J55" s="606" t="s">
        <v>102</v>
      </c>
      <c r="K55" s="455" t="s">
        <v>1112</v>
      </c>
      <c r="L55" s="606" t="s">
        <v>103</v>
      </c>
      <c r="M55" s="474" t="s">
        <v>1113</v>
      </c>
      <c r="N55" s="607" t="s">
        <v>104</v>
      </c>
      <c r="O55" s="474" t="s">
        <v>1114</v>
      </c>
      <c r="P55" s="606" t="s">
        <v>105</v>
      </c>
      <c r="Q55" s="455" t="s">
        <v>1115</v>
      </c>
      <c r="R55" s="606" t="s">
        <v>106</v>
      </c>
      <c r="S55" s="474" t="s">
        <v>1116</v>
      </c>
      <c r="T55" s="606" t="s">
        <v>107</v>
      </c>
      <c r="U55" s="474" t="s">
        <v>1117</v>
      </c>
      <c r="V55" s="606" t="s">
        <v>108</v>
      </c>
      <c r="W55" s="474" t="s">
        <v>1118</v>
      </c>
      <c r="X55" s="606" t="s">
        <v>109</v>
      </c>
      <c r="Y55" s="474" t="s">
        <v>1119</v>
      </c>
      <c r="Z55" s="606" t="s">
        <v>110</v>
      </c>
      <c r="AA55" s="474" t="s">
        <v>1119</v>
      </c>
      <c r="AB55" s="606" t="s">
        <v>111</v>
      </c>
      <c r="AC55" s="474" t="s">
        <v>1120</v>
      </c>
      <c r="AD55" s="606" t="s">
        <v>112</v>
      </c>
      <c r="AE55" s="474" t="s">
        <v>1121</v>
      </c>
      <c r="AF55" s="606" t="s">
        <v>113</v>
      </c>
      <c r="AG55" s="474" t="s">
        <v>1122</v>
      </c>
      <c r="AH55" s="606" t="s">
        <v>114</v>
      </c>
      <c r="AI55" s="474" t="s">
        <v>1123</v>
      </c>
      <c r="AJ55" s="470"/>
      <c r="AK55" s="473"/>
    </row>
    <row r="56" spans="2:37" s="475" customFormat="1" ht="15.75" customHeight="1">
      <c r="B56" s="470"/>
      <c r="C56" s="473"/>
      <c r="D56" s="470"/>
      <c r="E56" s="473"/>
      <c r="F56" s="606"/>
      <c r="G56" s="474" t="s">
        <v>579</v>
      </c>
      <c r="H56" s="606"/>
      <c r="I56" s="474" t="s">
        <v>472</v>
      </c>
      <c r="J56" s="606"/>
      <c r="K56" s="455" t="s">
        <v>764</v>
      </c>
      <c r="L56" s="606"/>
      <c r="M56" s="474" t="s">
        <v>540</v>
      </c>
      <c r="N56" s="607"/>
      <c r="O56" s="474" t="s">
        <v>764</v>
      </c>
      <c r="P56" s="606"/>
      <c r="Q56" s="455" t="s">
        <v>520</v>
      </c>
      <c r="R56" s="606"/>
      <c r="S56" s="474" t="s">
        <v>765</v>
      </c>
      <c r="T56" s="606"/>
      <c r="U56" s="474" t="s">
        <v>512</v>
      </c>
      <c r="V56" s="606"/>
      <c r="W56" s="474" t="s">
        <v>727</v>
      </c>
      <c r="X56" s="606"/>
      <c r="Y56" s="474" t="s">
        <v>516</v>
      </c>
      <c r="Z56" s="606"/>
      <c r="AA56" s="474" t="s">
        <v>468</v>
      </c>
      <c r="AB56" s="606"/>
      <c r="AC56" s="474" t="s">
        <v>529</v>
      </c>
      <c r="AD56" s="606"/>
      <c r="AE56" s="474" t="s">
        <v>526</v>
      </c>
      <c r="AF56" s="606"/>
      <c r="AG56" s="474" t="s">
        <v>727</v>
      </c>
      <c r="AH56" s="606"/>
      <c r="AI56" s="474" t="s">
        <v>504</v>
      </c>
      <c r="AJ56" s="470"/>
      <c r="AK56" s="473"/>
    </row>
    <row r="57" spans="2:37" s="475" customFormat="1" ht="15.75" customHeight="1">
      <c r="B57" s="470"/>
      <c r="C57" s="473"/>
      <c r="D57" s="470"/>
      <c r="E57" s="473"/>
      <c r="F57" s="505"/>
      <c r="G57" s="474" t="s">
        <v>1540</v>
      </c>
      <c r="H57" s="505"/>
      <c r="I57" s="474" t="s">
        <v>1538</v>
      </c>
      <c r="J57" s="454"/>
      <c r="K57" s="455" t="s">
        <v>1539</v>
      </c>
      <c r="L57" s="505"/>
      <c r="M57" s="474" t="s">
        <v>1542</v>
      </c>
      <c r="N57" s="454"/>
      <c r="O57" s="474" t="s">
        <v>1032</v>
      </c>
      <c r="P57" s="454"/>
      <c r="Q57" s="455" t="s">
        <v>843</v>
      </c>
      <c r="R57" s="505"/>
      <c r="S57" s="474" t="s">
        <v>1543</v>
      </c>
      <c r="T57" s="454"/>
      <c r="U57" s="474" t="s">
        <v>1544</v>
      </c>
      <c r="V57" s="454"/>
      <c r="W57" s="474" t="s">
        <v>1543</v>
      </c>
      <c r="X57" s="454"/>
      <c r="Y57" s="474" t="s">
        <v>1545</v>
      </c>
      <c r="Z57" s="454"/>
      <c r="AA57" s="474" t="s">
        <v>1546</v>
      </c>
      <c r="AB57" s="454"/>
      <c r="AC57" s="474" t="s">
        <v>1547</v>
      </c>
      <c r="AD57" s="454"/>
      <c r="AE57" s="474" t="s">
        <v>1548</v>
      </c>
      <c r="AF57" s="454"/>
      <c r="AG57" s="474" t="s">
        <v>921</v>
      </c>
      <c r="AH57" s="454"/>
      <c r="AI57" s="474" t="s">
        <v>1549</v>
      </c>
      <c r="AJ57" s="470"/>
      <c r="AK57" s="473"/>
    </row>
    <row r="58" spans="2:37" s="475" customFormat="1" ht="15.75" customHeight="1">
      <c r="B58" s="470"/>
      <c r="C58" s="473"/>
      <c r="D58" s="470"/>
      <c r="E58" s="473"/>
      <c r="F58" s="476"/>
      <c r="G58" s="474" t="s">
        <v>703</v>
      </c>
      <c r="H58" s="476"/>
      <c r="I58" s="531" t="s">
        <v>1553</v>
      </c>
      <c r="J58" s="462"/>
      <c r="K58" s="455" t="s">
        <v>1554</v>
      </c>
      <c r="L58" s="476"/>
      <c r="M58" s="474" t="s">
        <v>703</v>
      </c>
      <c r="N58" s="462"/>
      <c r="O58" s="474" t="s">
        <v>703</v>
      </c>
      <c r="P58" s="462"/>
      <c r="Q58" s="539" t="s">
        <v>1555</v>
      </c>
      <c r="R58" s="476"/>
      <c r="S58" s="531" t="s">
        <v>1555</v>
      </c>
      <c r="T58" s="462"/>
      <c r="U58" s="474" t="s">
        <v>703</v>
      </c>
      <c r="V58" s="462"/>
      <c r="W58" s="531" t="s">
        <v>1553</v>
      </c>
      <c r="X58" s="462"/>
      <c r="Y58" s="474" t="s">
        <v>703</v>
      </c>
      <c r="Z58" s="462"/>
      <c r="AA58" s="474" t="s">
        <v>703</v>
      </c>
      <c r="AB58" s="462"/>
      <c r="AC58" s="474" t="s">
        <v>703</v>
      </c>
      <c r="AD58" s="462"/>
      <c r="AE58" s="531" t="s">
        <v>1555</v>
      </c>
      <c r="AF58" s="462"/>
      <c r="AG58" s="531" t="s">
        <v>1555</v>
      </c>
      <c r="AH58" s="462"/>
      <c r="AI58" s="474" t="s">
        <v>703</v>
      </c>
      <c r="AJ58" s="470"/>
      <c r="AK58" s="473"/>
    </row>
    <row r="59" spans="2:37" s="482" customFormat="1" ht="15.75" customHeight="1">
      <c r="B59" s="480"/>
      <c r="C59" s="473"/>
      <c r="D59" s="480"/>
      <c r="E59" s="473"/>
      <c r="F59" s="483" t="s">
        <v>331</v>
      </c>
      <c r="G59" s="474" t="s">
        <v>1137</v>
      </c>
      <c r="H59" s="483" t="s">
        <v>332</v>
      </c>
      <c r="I59" s="474" t="s">
        <v>1138</v>
      </c>
      <c r="J59" s="481" t="s">
        <v>333</v>
      </c>
      <c r="K59" s="455" t="s">
        <v>1138</v>
      </c>
      <c r="L59" s="483" t="s">
        <v>334</v>
      </c>
      <c r="M59" s="474" t="s">
        <v>1139</v>
      </c>
      <c r="N59" s="481" t="s">
        <v>335</v>
      </c>
      <c r="O59" s="474" t="s">
        <v>1140</v>
      </c>
      <c r="P59" s="481" t="s">
        <v>336</v>
      </c>
      <c r="Q59" s="455" t="s">
        <v>1141</v>
      </c>
      <c r="R59" s="483" t="s">
        <v>337</v>
      </c>
      <c r="S59" s="474" t="s">
        <v>1142</v>
      </c>
      <c r="T59" s="481" t="s">
        <v>338</v>
      </c>
      <c r="U59" s="474" t="s">
        <v>1143</v>
      </c>
      <c r="V59" s="481" t="s">
        <v>339</v>
      </c>
      <c r="W59" s="474" t="s">
        <v>1144</v>
      </c>
      <c r="X59" s="481" t="s">
        <v>340</v>
      </c>
      <c r="Y59" s="474" t="s">
        <v>1145</v>
      </c>
      <c r="Z59" s="481" t="s">
        <v>341</v>
      </c>
      <c r="AA59" s="474" t="s">
        <v>1146</v>
      </c>
      <c r="AB59" s="481" t="s">
        <v>342</v>
      </c>
      <c r="AC59" s="474" t="s">
        <v>1147</v>
      </c>
      <c r="AD59" s="481" t="s">
        <v>343</v>
      </c>
      <c r="AE59" s="474" t="s">
        <v>1075</v>
      </c>
      <c r="AF59" s="481" t="s">
        <v>344</v>
      </c>
      <c r="AG59" s="474" t="s">
        <v>1148</v>
      </c>
      <c r="AH59" s="481" t="s">
        <v>345</v>
      </c>
      <c r="AI59" s="474" t="s">
        <v>1149</v>
      </c>
      <c r="AJ59" s="480"/>
      <c r="AK59" s="473"/>
    </row>
    <row r="60" spans="2:37" s="306" customFormat="1" ht="15">
      <c r="B60" s="313"/>
      <c r="C60" s="315"/>
      <c r="D60" s="313"/>
      <c r="E60" s="315"/>
      <c r="F60" s="512" t="s">
        <v>346</v>
      </c>
      <c r="G60" s="326"/>
      <c r="H60" s="512" t="s">
        <v>347</v>
      </c>
      <c r="I60" s="326"/>
      <c r="J60" s="540" t="s">
        <v>348</v>
      </c>
      <c r="K60" s="341"/>
      <c r="L60" s="512" t="s">
        <v>349</v>
      </c>
      <c r="M60" s="557"/>
      <c r="N60" s="540" t="s">
        <v>350</v>
      </c>
      <c r="O60" s="326"/>
      <c r="P60" s="540" t="s">
        <v>351</v>
      </c>
      <c r="Q60" s="341"/>
      <c r="R60" s="512" t="s">
        <v>352</v>
      </c>
      <c r="S60" s="326"/>
      <c r="T60" s="540" t="s">
        <v>353</v>
      </c>
      <c r="U60" s="326"/>
      <c r="V60" s="540" t="s">
        <v>354</v>
      </c>
      <c r="W60" s="326"/>
      <c r="X60" s="540" t="s">
        <v>355</v>
      </c>
      <c r="Y60" s="326"/>
      <c r="Z60" s="540" t="s">
        <v>356</v>
      </c>
      <c r="AA60" s="326"/>
      <c r="AB60" s="540" t="s">
        <v>357</v>
      </c>
      <c r="AC60" s="326"/>
      <c r="AD60" s="540" t="s">
        <v>358</v>
      </c>
      <c r="AE60" s="326"/>
      <c r="AF60" s="540" t="s">
        <v>359</v>
      </c>
      <c r="AG60" s="326"/>
      <c r="AH60" s="540" t="s">
        <v>360</v>
      </c>
      <c r="AI60" s="326"/>
      <c r="AJ60" s="313"/>
      <c r="AK60" s="315"/>
    </row>
    <row r="61" spans="2:37" s="468" customFormat="1" ht="15.75" customHeight="1">
      <c r="B61" s="463"/>
      <c r="C61" s="473"/>
      <c r="D61" s="463"/>
      <c r="E61" s="315"/>
      <c r="F61" s="528">
        <v>89</v>
      </c>
      <c r="G61" s="474" t="s">
        <v>1150</v>
      </c>
      <c r="H61" s="528">
        <v>90</v>
      </c>
      <c r="I61" s="474" t="s">
        <v>1151</v>
      </c>
      <c r="J61" s="542">
        <v>91</v>
      </c>
      <c r="K61" s="455" t="s">
        <v>1152</v>
      </c>
      <c r="L61" s="528">
        <v>92</v>
      </c>
      <c r="M61" s="474" t="s">
        <v>1153</v>
      </c>
      <c r="N61" s="528">
        <v>93</v>
      </c>
      <c r="O61" s="474" t="s">
        <v>1154</v>
      </c>
      <c r="P61" s="542">
        <v>94</v>
      </c>
      <c r="Q61" s="455" t="s">
        <v>1155</v>
      </c>
      <c r="R61" s="528">
        <v>95</v>
      </c>
      <c r="S61" s="474" t="s">
        <v>1156</v>
      </c>
      <c r="T61" s="542">
        <v>96</v>
      </c>
      <c r="U61" s="474" t="s">
        <v>1032</v>
      </c>
      <c r="V61" s="542">
        <v>97</v>
      </c>
      <c r="W61" s="474" t="s">
        <v>1032</v>
      </c>
      <c r="X61" s="542">
        <v>98</v>
      </c>
      <c r="Y61" s="474" t="s">
        <v>1032</v>
      </c>
      <c r="Z61" s="542">
        <v>99</v>
      </c>
      <c r="AA61" s="474" t="s">
        <v>1032</v>
      </c>
      <c r="AB61" s="542">
        <v>100</v>
      </c>
      <c r="AC61" s="474" t="s">
        <v>1032</v>
      </c>
      <c r="AD61" s="542">
        <v>101</v>
      </c>
      <c r="AE61" s="474" t="s">
        <v>1032</v>
      </c>
      <c r="AF61" s="542">
        <v>102</v>
      </c>
      <c r="AG61" s="474" t="s">
        <v>1032</v>
      </c>
      <c r="AH61" s="499">
        <v>103</v>
      </c>
      <c r="AI61" s="467" t="s">
        <v>1032</v>
      </c>
      <c r="AJ61" s="463"/>
      <c r="AK61" s="315"/>
    </row>
    <row r="62" spans="2:37" s="475" customFormat="1" ht="15.75" customHeight="1">
      <c r="B62" s="470"/>
      <c r="C62" s="473"/>
      <c r="D62" s="470"/>
      <c r="E62" s="473"/>
      <c r="F62" s="606" t="s">
        <v>116</v>
      </c>
      <c r="G62" s="474" t="s">
        <v>1157</v>
      </c>
      <c r="H62" s="606" t="s">
        <v>117</v>
      </c>
      <c r="I62" s="474" t="s">
        <v>1158</v>
      </c>
      <c r="J62" s="606" t="s">
        <v>118</v>
      </c>
      <c r="K62" s="455" t="s">
        <v>1159</v>
      </c>
      <c r="L62" s="606" t="s">
        <v>119</v>
      </c>
      <c r="M62" s="474" t="s">
        <v>1160</v>
      </c>
      <c r="N62" s="605" t="s">
        <v>120</v>
      </c>
      <c r="O62" s="474" t="s">
        <v>1161</v>
      </c>
      <c r="P62" s="605" t="s">
        <v>121</v>
      </c>
      <c r="Q62" s="455" t="s">
        <v>1162</v>
      </c>
      <c r="R62" s="605" t="s">
        <v>122</v>
      </c>
      <c r="S62" s="474" t="s">
        <v>1163</v>
      </c>
      <c r="T62" s="605" t="s">
        <v>123</v>
      </c>
      <c r="U62" s="474" t="s">
        <v>1164</v>
      </c>
      <c r="V62" s="605" t="s">
        <v>124</v>
      </c>
      <c r="W62" s="474" t="s">
        <v>1032</v>
      </c>
      <c r="X62" s="605" t="s">
        <v>125</v>
      </c>
      <c r="Y62" s="474" t="s">
        <v>1165</v>
      </c>
      <c r="Z62" s="605" t="s">
        <v>126</v>
      </c>
      <c r="AA62" s="474" t="s">
        <v>1166</v>
      </c>
      <c r="AB62" s="605" t="s">
        <v>127</v>
      </c>
      <c r="AC62" s="474" t="s">
        <v>1167</v>
      </c>
      <c r="AD62" s="605" t="s">
        <v>128</v>
      </c>
      <c r="AE62" s="474" t="s">
        <v>1168</v>
      </c>
      <c r="AF62" s="605" t="s">
        <v>129</v>
      </c>
      <c r="AG62" s="474" t="s">
        <v>1168</v>
      </c>
      <c r="AH62" s="605" t="s">
        <v>130</v>
      </c>
      <c r="AI62" s="474" t="s">
        <v>1169</v>
      </c>
      <c r="AJ62" s="470"/>
      <c r="AK62" s="473"/>
    </row>
    <row r="63" spans="2:37" s="475" customFormat="1" ht="15.75" customHeight="1">
      <c r="B63" s="470"/>
      <c r="C63" s="473"/>
      <c r="D63" s="470"/>
      <c r="E63" s="473"/>
      <c r="F63" s="606"/>
      <c r="G63" s="474" t="s">
        <v>727</v>
      </c>
      <c r="H63" s="606"/>
      <c r="I63" s="474" t="s">
        <v>728</v>
      </c>
      <c r="J63" s="606"/>
      <c r="K63" s="455" t="s">
        <v>730</v>
      </c>
      <c r="L63" s="606"/>
      <c r="M63" s="474" t="s">
        <v>531</v>
      </c>
      <c r="N63" s="605"/>
      <c r="O63" s="474" t="s">
        <v>492</v>
      </c>
      <c r="P63" s="605"/>
      <c r="Q63" s="455" t="s">
        <v>501</v>
      </c>
      <c r="R63" s="605"/>
      <c r="S63" s="474" t="s">
        <v>728</v>
      </c>
      <c r="T63" s="605"/>
      <c r="U63" s="474" t="s">
        <v>728</v>
      </c>
      <c r="V63" s="605"/>
      <c r="W63" s="474" t="s">
        <v>728</v>
      </c>
      <c r="X63" s="605"/>
      <c r="Y63" s="474" t="s">
        <v>728</v>
      </c>
      <c r="Z63" s="605"/>
      <c r="AA63" s="474" t="s">
        <v>728</v>
      </c>
      <c r="AB63" s="605"/>
      <c r="AC63" s="474" t="s">
        <v>728</v>
      </c>
      <c r="AD63" s="605"/>
      <c r="AE63" s="474" t="s">
        <v>728</v>
      </c>
      <c r="AF63" s="605"/>
      <c r="AG63" s="474" t="s">
        <v>728</v>
      </c>
      <c r="AH63" s="605"/>
      <c r="AI63" s="474" t="s">
        <v>728</v>
      </c>
      <c r="AJ63" s="470"/>
      <c r="AK63" s="473"/>
    </row>
    <row r="64" spans="2:37" s="475" customFormat="1" ht="15.75" customHeight="1">
      <c r="B64" s="470"/>
      <c r="C64" s="473"/>
      <c r="D64" s="470"/>
      <c r="E64" s="473"/>
      <c r="F64" s="505"/>
      <c r="G64" s="474" t="s">
        <v>1541</v>
      </c>
      <c r="H64" s="505"/>
      <c r="I64" s="474" t="s">
        <v>1552</v>
      </c>
      <c r="J64" s="454"/>
      <c r="K64" s="455" t="s">
        <v>1032</v>
      </c>
      <c r="L64" s="505"/>
      <c r="M64" s="474" t="s">
        <v>1551</v>
      </c>
      <c r="N64" s="505"/>
      <c r="O64" s="474" t="s">
        <v>1032</v>
      </c>
      <c r="P64" s="454"/>
      <c r="Q64" s="455" t="s">
        <v>1550</v>
      </c>
      <c r="R64" s="505"/>
      <c r="S64" s="474" t="s">
        <v>1032</v>
      </c>
      <c r="T64" s="454"/>
      <c r="U64" s="474" t="s">
        <v>1032</v>
      </c>
      <c r="V64" s="454"/>
      <c r="W64" s="474" t="s">
        <v>1032</v>
      </c>
      <c r="X64" s="454"/>
      <c r="Y64" s="474" t="s">
        <v>1032</v>
      </c>
      <c r="Z64" s="454"/>
      <c r="AA64" s="474" t="s">
        <v>1032</v>
      </c>
      <c r="AB64" s="454"/>
      <c r="AC64" s="474" t="s">
        <v>1032</v>
      </c>
      <c r="AD64" s="454"/>
      <c r="AE64" s="474" t="s">
        <v>1032</v>
      </c>
      <c r="AF64" s="454"/>
      <c r="AG64" s="474" t="s">
        <v>1032</v>
      </c>
      <c r="AH64" s="505"/>
      <c r="AI64" s="474" t="s">
        <v>1032</v>
      </c>
      <c r="AJ64" s="470"/>
      <c r="AK64" s="473"/>
    </row>
    <row r="65" spans="2:37" s="475" customFormat="1" ht="15.75" customHeight="1">
      <c r="B65" s="470"/>
      <c r="C65" s="473"/>
      <c r="D65" s="470"/>
      <c r="E65" s="473"/>
      <c r="F65" s="476"/>
      <c r="G65" s="474" t="s">
        <v>703</v>
      </c>
      <c r="H65" s="476"/>
      <c r="I65" s="474" t="s">
        <v>704</v>
      </c>
      <c r="J65" s="462"/>
      <c r="K65" s="539" t="s">
        <v>1556</v>
      </c>
      <c r="L65" s="476"/>
      <c r="M65" s="531" t="s">
        <v>1557</v>
      </c>
      <c r="N65" s="476"/>
      <c r="O65" s="474" t="s">
        <v>1558</v>
      </c>
      <c r="P65" s="462"/>
      <c r="Q65" s="455" t="s">
        <v>1559</v>
      </c>
      <c r="R65" s="476"/>
      <c r="S65" s="474" t="s">
        <v>1560</v>
      </c>
      <c r="T65" s="462"/>
      <c r="U65" s="474" t="s">
        <v>703</v>
      </c>
      <c r="V65" s="462"/>
      <c r="W65" s="474" t="s">
        <v>1561</v>
      </c>
      <c r="X65" s="462"/>
      <c r="Y65" s="474" t="s">
        <v>703</v>
      </c>
      <c r="Z65" s="462"/>
      <c r="AA65" s="474" t="s">
        <v>703</v>
      </c>
      <c r="AB65" s="462"/>
      <c r="AC65" s="474" t="s">
        <v>703</v>
      </c>
      <c r="AD65" s="462"/>
      <c r="AE65" s="474" t="s">
        <v>703</v>
      </c>
      <c r="AF65" s="462"/>
      <c r="AG65" s="531" t="s">
        <v>1517</v>
      </c>
      <c r="AH65" s="476"/>
      <c r="AI65" s="474" t="s">
        <v>703</v>
      </c>
      <c r="AJ65" s="470"/>
      <c r="AK65" s="473"/>
    </row>
    <row r="66" spans="2:37" s="482" customFormat="1" ht="15.75" customHeight="1">
      <c r="B66" s="480"/>
      <c r="C66" s="473"/>
      <c r="D66" s="480"/>
      <c r="E66" s="473"/>
      <c r="F66" s="483" t="s">
        <v>361</v>
      </c>
      <c r="G66" s="474" t="s">
        <v>1178</v>
      </c>
      <c r="H66" s="483" t="s">
        <v>362</v>
      </c>
      <c r="I66" s="474" t="s">
        <v>1179</v>
      </c>
      <c r="J66" s="481" t="s">
        <v>363</v>
      </c>
      <c r="K66" s="455" t="s">
        <v>1180</v>
      </c>
      <c r="L66" s="483" t="s">
        <v>364</v>
      </c>
      <c r="M66" s="474" t="s">
        <v>191</v>
      </c>
      <c r="N66" s="483" t="s">
        <v>365</v>
      </c>
      <c r="O66" s="474" t="s">
        <v>192</v>
      </c>
      <c r="P66" s="481" t="s">
        <v>366</v>
      </c>
      <c r="Q66" s="455" t="s">
        <v>1181</v>
      </c>
      <c r="R66" s="483" t="s">
        <v>367</v>
      </c>
      <c r="S66" s="474" t="s">
        <v>1182</v>
      </c>
      <c r="T66" s="481" t="s">
        <v>368</v>
      </c>
      <c r="U66" s="474" t="s">
        <v>1183</v>
      </c>
      <c r="V66" s="481" t="s">
        <v>368</v>
      </c>
      <c r="W66" s="474" t="s">
        <v>1184</v>
      </c>
      <c r="X66" s="481" t="s">
        <v>369</v>
      </c>
      <c r="Y66" s="474" t="s">
        <v>1032</v>
      </c>
      <c r="Z66" s="481" t="s">
        <v>370</v>
      </c>
      <c r="AA66" s="474" t="s">
        <v>1032</v>
      </c>
      <c r="AB66" s="481" t="s">
        <v>371</v>
      </c>
      <c r="AC66" s="474" t="s">
        <v>1032</v>
      </c>
      <c r="AD66" s="481" t="s">
        <v>372</v>
      </c>
      <c r="AE66" s="474" t="s">
        <v>1032</v>
      </c>
      <c r="AF66" s="481" t="s">
        <v>373</v>
      </c>
      <c r="AG66" s="474" t="s">
        <v>1032</v>
      </c>
      <c r="AH66" s="483" t="s">
        <v>374</v>
      </c>
      <c r="AI66" s="474" t="s">
        <v>1032</v>
      </c>
      <c r="AJ66" s="480"/>
      <c r="AK66" s="473"/>
    </row>
    <row r="67" spans="2:37" s="306" customFormat="1" ht="15">
      <c r="B67" s="313"/>
      <c r="C67" s="315"/>
      <c r="D67" s="313"/>
      <c r="E67" s="315"/>
      <c r="F67" s="512" t="s">
        <v>375</v>
      </c>
      <c r="G67" s="326"/>
      <c r="H67" s="512" t="s">
        <v>376</v>
      </c>
      <c r="I67" s="326"/>
      <c r="J67" s="540" t="s">
        <v>377</v>
      </c>
      <c r="K67" s="341"/>
      <c r="L67" s="512" t="s">
        <v>378</v>
      </c>
      <c r="M67" s="326"/>
      <c r="N67" s="512" t="s">
        <v>379</v>
      </c>
      <c r="O67" s="326"/>
      <c r="P67" s="540" t="s">
        <v>380</v>
      </c>
      <c r="Q67" s="341"/>
      <c r="R67" s="512" t="s">
        <v>381</v>
      </c>
      <c r="S67" s="326"/>
      <c r="T67" s="540" t="s">
        <v>382</v>
      </c>
      <c r="U67" s="326"/>
      <c r="V67" s="540" t="s">
        <v>383</v>
      </c>
      <c r="W67" s="326"/>
      <c r="X67" s="540" t="s">
        <v>384</v>
      </c>
      <c r="Y67" s="326"/>
      <c r="Z67" s="540" t="s">
        <v>385</v>
      </c>
      <c r="AA67" s="326"/>
      <c r="AB67" s="540" t="s">
        <v>386</v>
      </c>
      <c r="AC67" s="326"/>
      <c r="AD67" s="540" t="s">
        <v>387</v>
      </c>
      <c r="AE67" s="326"/>
      <c r="AF67" s="540" t="s">
        <v>388</v>
      </c>
      <c r="AG67" s="326"/>
      <c r="AH67" s="512" t="s">
        <v>389</v>
      </c>
      <c r="AI67" s="326"/>
      <c r="AJ67" s="313"/>
      <c r="AK67" s="315"/>
    </row>
    <row r="68" spans="2:37" s="564" customFormat="1" ht="15.75" customHeight="1">
      <c r="B68" s="457"/>
      <c r="C68" s="473"/>
      <c r="D68" s="457"/>
      <c r="E68" s="456"/>
      <c r="F68" s="457"/>
      <c r="G68" s="456"/>
      <c r="H68" s="457"/>
      <c r="I68" s="456"/>
      <c r="J68" s="457"/>
      <c r="K68" s="456"/>
      <c r="L68" s="457"/>
      <c r="M68" s="456"/>
      <c r="N68" s="457"/>
      <c r="O68" s="456"/>
      <c r="P68" s="457"/>
      <c r="Q68" s="456"/>
      <c r="R68" s="457"/>
      <c r="S68" s="456"/>
      <c r="T68" s="457"/>
      <c r="U68" s="456"/>
      <c r="V68" s="457"/>
      <c r="W68" s="456"/>
      <c r="X68" s="457"/>
      <c r="Y68" s="456"/>
      <c r="Z68" s="457"/>
      <c r="AA68" s="456"/>
      <c r="AB68" s="457"/>
      <c r="AC68" s="456"/>
      <c r="AD68" s="457"/>
      <c r="AE68" s="456"/>
      <c r="AF68" s="457"/>
      <c r="AG68" s="456"/>
      <c r="AH68" s="457"/>
      <c r="AI68" s="456"/>
      <c r="AJ68" s="457"/>
      <c r="AK68" s="456"/>
    </row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</sheetData>
  <sheetProtection/>
  <mergeCells count="139">
    <mergeCell ref="B2:C2"/>
    <mergeCell ref="AH2:AI2"/>
    <mergeCell ref="AJ2:AK2"/>
    <mergeCell ref="I3:AF6"/>
    <mergeCell ref="B4:B5"/>
    <mergeCell ref="AH4:AH5"/>
    <mergeCell ref="AJ4:AJ5"/>
    <mergeCell ref="I7:AF7"/>
    <mergeCell ref="D9:E9"/>
    <mergeCell ref="Z9:AA9"/>
    <mergeCell ref="AB9:AC9"/>
    <mergeCell ref="AD9:AE9"/>
    <mergeCell ref="AF9:AG9"/>
    <mergeCell ref="B11:B12"/>
    <mergeCell ref="D11:D12"/>
    <mergeCell ref="P11:P12"/>
    <mergeCell ref="Z11:Z12"/>
    <mergeCell ref="AB11:AB12"/>
    <mergeCell ref="AD11:AD12"/>
    <mergeCell ref="AF11:AF12"/>
    <mergeCell ref="AH11:AH12"/>
    <mergeCell ref="AJ11:AJ12"/>
    <mergeCell ref="B18:B19"/>
    <mergeCell ref="D18:D19"/>
    <mergeCell ref="Z18:Z19"/>
    <mergeCell ref="AB18:AB19"/>
    <mergeCell ref="AD18:AD19"/>
    <mergeCell ref="AF18:AF19"/>
    <mergeCell ref="AH18:AH19"/>
    <mergeCell ref="AJ18:AJ19"/>
    <mergeCell ref="F23:G23"/>
    <mergeCell ref="H23:I23"/>
    <mergeCell ref="J23:K23"/>
    <mergeCell ref="L23:M23"/>
    <mergeCell ref="N23:O23"/>
    <mergeCell ref="V23:W23"/>
    <mergeCell ref="X23:Y23"/>
    <mergeCell ref="B25:B26"/>
    <mergeCell ref="D25:D26"/>
    <mergeCell ref="F25:F26"/>
    <mergeCell ref="H25:H26"/>
    <mergeCell ref="J25:J26"/>
    <mergeCell ref="L25:L26"/>
    <mergeCell ref="N25:N26"/>
    <mergeCell ref="P25:P26"/>
    <mergeCell ref="R25:R26"/>
    <mergeCell ref="T25:T26"/>
    <mergeCell ref="V25:V26"/>
    <mergeCell ref="X25:X26"/>
    <mergeCell ref="Z25:Z26"/>
    <mergeCell ref="AB25:AB26"/>
    <mergeCell ref="AD25:AD26"/>
    <mergeCell ref="AF25:AF26"/>
    <mergeCell ref="AH25:AH26"/>
    <mergeCell ref="AJ25:AJ26"/>
    <mergeCell ref="B32:B33"/>
    <mergeCell ref="D32:D33"/>
    <mergeCell ref="F32:F33"/>
    <mergeCell ref="H32:H33"/>
    <mergeCell ref="J32:J33"/>
    <mergeCell ref="L32:L33"/>
    <mergeCell ref="N32:N33"/>
    <mergeCell ref="P32:P33"/>
    <mergeCell ref="R32:R33"/>
    <mergeCell ref="T32:T33"/>
    <mergeCell ref="V32:V33"/>
    <mergeCell ref="X32:X33"/>
    <mergeCell ref="Z32:Z33"/>
    <mergeCell ref="AB32:AB33"/>
    <mergeCell ref="AD32:AD33"/>
    <mergeCell ref="AF32:AF33"/>
    <mergeCell ref="AH32:AH33"/>
    <mergeCell ref="AJ32:AJ33"/>
    <mergeCell ref="B39:B40"/>
    <mergeCell ref="D39:D40"/>
    <mergeCell ref="F39:G39"/>
    <mergeCell ref="H39:H40"/>
    <mergeCell ref="J39:J40"/>
    <mergeCell ref="L39:L40"/>
    <mergeCell ref="N39:N40"/>
    <mergeCell ref="P39:P40"/>
    <mergeCell ref="R39:R40"/>
    <mergeCell ref="T39:T40"/>
    <mergeCell ref="V39:V40"/>
    <mergeCell ref="X39:X40"/>
    <mergeCell ref="Z39:Z40"/>
    <mergeCell ref="AB39:AB40"/>
    <mergeCell ref="AD39:AD40"/>
    <mergeCell ref="AF39:AF40"/>
    <mergeCell ref="AH39:AH40"/>
    <mergeCell ref="AJ39:AJ40"/>
    <mergeCell ref="B46:B47"/>
    <mergeCell ref="D46:D47"/>
    <mergeCell ref="F46:G46"/>
    <mergeCell ref="H46:H47"/>
    <mergeCell ref="J46:J47"/>
    <mergeCell ref="L46:L47"/>
    <mergeCell ref="N46:N47"/>
    <mergeCell ref="P46:P47"/>
    <mergeCell ref="R46:R47"/>
    <mergeCell ref="T46:T47"/>
    <mergeCell ref="V46:V47"/>
    <mergeCell ref="X46:X47"/>
    <mergeCell ref="Z46:Z47"/>
    <mergeCell ref="AB46:AB47"/>
    <mergeCell ref="AD46:AD47"/>
    <mergeCell ref="AF46:AF47"/>
    <mergeCell ref="AH46:AH47"/>
    <mergeCell ref="AJ46:AJ47"/>
    <mergeCell ref="F55:F56"/>
    <mergeCell ref="H55:H56"/>
    <mergeCell ref="J55:J56"/>
    <mergeCell ref="L55:L56"/>
    <mergeCell ref="N55:N56"/>
    <mergeCell ref="P55:P56"/>
    <mergeCell ref="R55:R56"/>
    <mergeCell ref="T55:T56"/>
    <mergeCell ref="V55:V56"/>
    <mergeCell ref="X55:X56"/>
    <mergeCell ref="Z55:Z56"/>
    <mergeCell ref="AB55:AB56"/>
    <mergeCell ref="AD55:AD56"/>
    <mergeCell ref="AF55:AF56"/>
    <mergeCell ref="AH55:AH56"/>
    <mergeCell ref="F62:F63"/>
    <mergeCell ref="H62:H63"/>
    <mergeCell ref="J62:J63"/>
    <mergeCell ref="L62:L63"/>
    <mergeCell ref="N62:N63"/>
    <mergeCell ref="P62:P63"/>
    <mergeCell ref="R62:R63"/>
    <mergeCell ref="AF62:AF63"/>
    <mergeCell ref="AH62:AH63"/>
    <mergeCell ref="T62:T63"/>
    <mergeCell ref="V62:V63"/>
    <mergeCell ref="X62:X63"/>
    <mergeCell ref="Z62:Z63"/>
    <mergeCell ref="AB62:AB63"/>
    <mergeCell ref="AD62:AD63"/>
  </mergeCells>
  <printOptions horizontalCentered="1" verticalCentered="1"/>
  <pageMargins left="0.2" right="0.38" top="0.6" bottom="0.64" header="0.5" footer="0.5"/>
  <pageSetup fitToHeight="1" fitToWidth="1"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T11"/>
  <sheetViews>
    <sheetView showGridLines="0" zoomScale="150" zoomScaleNormal="150" zoomScalePageLayoutView="0" workbookViewId="0" topLeftCell="A1">
      <selection activeCell="A1" sqref="A1"/>
    </sheetView>
  </sheetViews>
  <sheetFormatPr defaultColWidth="3.625" defaultRowHeight="19.5" customHeight="1"/>
  <cols>
    <col min="1" max="1" width="2.625" style="1" customWidth="1"/>
    <col min="2" max="2" width="1.625" style="1" customWidth="1"/>
    <col min="3" max="16384" width="3.625" style="1" customWidth="1"/>
  </cols>
  <sheetData>
    <row r="1" ht="19.5" customHeight="1" thickBot="1"/>
    <row r="2" spans="2:20" ht="19.5" customHeight="1" thickBot="1" thickTop="1">
      <c r="B2" s="82"/>
      <c r="C2" s="366"/>
      <c r="P2" s="387"/>
      <c r="Q2" s="387"/>
      <c r="R2" s="388"/>
      <c r="S2" s="367"/>
      <c r="T2" s="641" t="s">
        <v>716</v>
      </c>
    </row>
    <row r="3" spans="2:20" ht="19.5" customHeight="1" thickBot="1" thickTop="1">
      <c r="B3" s="82"/>
      <c r="C3" s="637" t="s">
        <v>712</v>
      </c>
      <c r="D3" s="633"/>
      <c r="O3" s="370"/>
      <c r="P3" s="640" t="s">
        <v>715</v>
      </c>
      <c r="Q3" s="640"/>
      <c r="R3" s="640"/>
      <c r="S3" s="628"/>
      <c r="T3" s="642"/>
    </row>
    <row r="4" spans="2:20" ht="19.5" customHeight="1" thickBot="1" thickTop="1">
      <c r="B4" s="82"/>
      <c r="C4" s="638"/>
      <c r="D4" s="639"/>
      <c r="O4" s="377"/>
      <c r="P4" s="640"/>
      <c r="Q4" s="640"/>
      <c r="R4" s="640"/>
      <c r="S4" s="628"/>
      <c r="T4" s="642"/>
    </row>
    <row r="5" spans="2:20" ht="19.5" customHeight="1" thickBot="1" thickTop="1">
      <c r="B5" s="82"/>
      <c r="C5" s="638"/>
      <c r="D5" s="639"/>
      <c r="E5" s="368"/>
      <c r="F5" s="371"/>
      <c r="G5" s="371"/>
      <c r="H5" s="371"/>
      <c r="I5" s="371"/>
      <c r="J5" s="371"/>
      <c r="K5" s="371"/>
      <c r="L5" s="371"/>
      <c r="M5" s="371"/>
      <c r="N5" s="371"/>
      <c r="O5" s="34"/>
      <c r="P5" s="369"/>
      <c r="Q5" s="378"/>
      <c r="R5" s="34"/>
      <c r="S5" s="380"/>
      <c r="T5" s="642"/>
    </row>
    <row r="6" spans="2:20" ht="19.5" customHeight="1" thickBot="1" thickTop="1">
      <c r="B6" s="82"/>
      <c r="C6" s="638"/>
      <c r="D6" s="639"/>
      <c r="E6" s="375"/>
      <c r="F6" s="34"/>
      <c r="G6" s="34"/>
      <c r="H6" s="34"/>
      <c r="I6" s="52"/>
      <c r="J6" s="391" t="s">
        <v>713</v>
      </c>
      <c r="K6" s="34"/>
      <c r="L6" s="34"/>
      <c r="M6" s="34"/>
      <c r="N6" s="34"/>
      <c r="O6" s="34"/>
      <c r="P6" s="34"/>
      <c r="Q6" s="34"/>
      <c r="R6" s="378"/>
      <c r="S6" s="376"/>
      <c r="T6" s="642"/>
    </row>
    <row r="7" spans="2:20" ht="19.5" customHeight="1" thickBot="1" thickTop="1">
      <c r="B7" s="82"/>
      <c r="C7" s="638"/>
      <c r="D7" s="639"/>
      <c r="F7" s="34"/>
      <c r="G7" s="34"/>
      <c r="H7" s="34"/>
      <c r="I7" s="34"/>
      <c r="J7" s="34"/>
      <c r="K7" s="34"/>
      <c r="L7" s="34"/>
      <c r="M7" s="34"/>
      <c r="N7" s="381"/>
      <c r="O7" s="34"/>
      <c r="P7" s="34"/>
      <c r="Q7" s="34"/>
      <c r="R7" s="369"/>
      <c r="S7" s="382"/>
      <c r="T7" s="643"/>
    </row>
    <row r="8" spans="2:18" ht="19.5" customHeight="1" thickBot="1" thickTop="1">
      <c r="B8" s="82"/>
      <c r="C8" s="634"/>
      <c r="D8" s="636"/>
      <c r="E8" s="385"/>
      <c r="F8" s="386"/>
      <c r="G8" s="386"/>
      <c r="H8" s="386"/>
      <c r="I8" s="386"/>
      <c r="J8" s="386"/>
      <c r="K8" s="386"/>
      <c r="L8" s="386"/>
      <c r="M8" s="387"/>
      <c r="N8" s="387"/>
      <c r="O8" s="387"/>
      <c r="P8" s="387"/>
      <c r="Q8" s="387"/>
      <c r="R8" s="388"/>
    </row>
    <row r="9" ht="19.5" customHeight="1" thickBot="1" thickTop="1"/>
    <row r="10" spans="5:20" ht="19.5" customHeight="1" thickTop="1">
      <c r="E10" s="84"/>
      <c r="F10" s="631" t="s">
        <v>714</v>
      </c>
      <c r="G10" s="632"/>
      <c r="H10" s="632"/>
      <c r="I10" s="632"/>
      <c r="J10" s="632"/>
      <c r="K10" s="632"/>
      <c r="L10" s="632"/>
      <c r="M10" s="632"/>
      <c r="N10" s="632"/>
      <c r="O10" s="632"/>
      <c r="P10" s="632"/>
      <c r="Q10" s="632"/>
      <c r="R10" s="632"/>
      <c r="S10" s="632"/>
      <c r="T10" s="633"/>
    </row>
    <row r="11" spans="5:20" ht="19.5" customHeight="1" thickBot="1">
      <c r="E11" s="84"/>
      <c r="F11" s="634"/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6"/>
    </row>
    <row r="12" ht="19.5" customHeight="1" thickTop="1"/>
  </sheetData>
  <sheetProtection/>
  <mergeCells count="4">
    <mergeCell ref="F10:T11"/>
    <mergeCell ref="C3:D8"/>
    <mergeCell ref="P3:S4"/>
    <mergeCell ref="T2:T7"/>
  </mergeCells>
  <printOptions horizontalCentered="1" verticalCentered="1"/>
  <pageMargins left="0.22" right="0.55" top="1" bottom="1" header="0.5" footer="0.5"/>
  <pageSetup horizontalDpi="120" verticalDpi="120" orientation="landscape" scale="16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T11"/>
  <sheetViews>
    <sheetView showGridLines="0" zoomScalePageLayoutView="0" workbookViewId="0" topLeftCell="A1">
      <selection activeCell="A1" sqref="A1"/>
    </sheetView>
  </sheetViews>
  <sheetFormatPr defaultColWidth="3.625" defaultRowHeight="19.5" customHeight="1"/>
  <cols>
    <col min="1" max="1" width="2.625" style="1" customWidth="1"/>
    <col min="2" max="2" width="1.625" style="1" customWidth="1"/>
    <col min="3" max="16384" width="3.625" style="1" customWidth="1"/>
  </cols>
  <sheetData>
    <row r="2" spans="2:20" ht="19.5" customHeight="1">
      <c r="B2" s="82">
        <v>1</v>
      </c>
      <c r="C2" s="7"/>
      <c r="T2" s="7"/>
    </row>
    <row r="3" spans="2:20" ht="19.5" customHeight="1" thickBot="1">
      <c r="B3" s="82">
        <v>2</v>
      </c>
      <c r="C3" s="8"/>
      <c r="D3" s="8"/>
      <c r="O3" s="50"/>
      <c r="P3" s="8"/>
      <c r="Q3" s="7"/>
      <c r="R3" s="7"/>
      <c r="S3" s="7"/>
      <c r="T3" s="7"/>
    </row>
    <row r="4" spans="2:20" ht="19.5" customHeight="1" thickBot="1">
      <c r="B4" s="82">
        <v>3</v>
      </c>
      <c r="C4" s="8"/>
      <c r="D4" s="8"/>
      <c r="O4" s="8"/>
      <c r="P4" s="50"/>
      <c r="Q4" s="8"/>
      <c r="R4" s="8"/>
      <c r="S4" s="7"/>
      <c r="T4" s="7"/>
    </row>
    <row r="5" spans="2:20" ht="19.5" customHeight="1" thickBot="1">
      <c r="B5" s="82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0"/>
      <c r="R5" s="8"/>
      <c r="S5" s="9"/>
      <c r="T5" s="7"/>
    </row>
    <row r="6" spans="2:20" ht="19.5" customHeight="1" thickBot="1">
      <c r="B6" s="82">
        <v>5</v>
      </c>
      <c r="C6" s="8"/>
      <c r="D6" s="8"/>
      <c r="E6" s="8"/>
      <c r="F6" s="8"/>
      <c r="G6" s="8"/>
      <c r="H6" s="8"/>
      <c r="I6" s="10"/>
      <c r="J6" s="8"/>
      <c r="K6" s="8"/>
      <c r="L6" s="8"/>
      <c r="M6" s="8"/>
      <c r="N6" s="8"/>
      <c r="O6" s="8"/>
      <c r="P6" s="8"/>
      <c r="Q6" s="8"/>
      <c r="R6" s="50"/>
      <c r="S6" s="8"/>
      <c r="T6" s="7"/>
    </row>
    <row r="7" spans="2:20" ht="19.5" customHeight="1" thickBot="1">
      <c r="B7" s="82">
        <v>6</v>
      </c>
      <c r="C7" s="8"/>
      <c r="D7" s="8"/>
      <c r="F7" s="8"/>
      <c r="G7" s="8"/>
      <c r="H7" s="8"/>
      <c r="I7" s="8"/>
      <c r="J7" s="8"/>
      <c r="K7" s="8"/>
      <c r="L7" s="8"/>
      <c r="M7" s="8"/>
      <c r="N7" s="9"/>
      <c r="O7" s="8"/>
      <c r="P7" s="8"/>
      <c r="Q7" s="8"/>
      <c r="R7" s="8"/>
      <c r="S7" s="50"/>
      <c r="T7" s="7"/>
    </row>
    <row r="8" spans="2:12" ht="19.5" customHeight="1">
      <c r="B8" s="82">
        <v>7</v>
      </c>
      <c r="C8" s="8"/>
      <c r="D8" s="8"/>
      <c r="F8" s="10"/>
      <c r="G8" s="10"/>
      <c r="H8" s="10"/>
      <c r="I8" s="10"/>
      <c r="J8" s="10"/>
      <c r="K8" s="10"/>
      <c r="L8" s="10"/>
    </row>
    <row r="10" spans="5:20" ht="19.5" customHeight="1">
      <c r="E10" s="84" t="s">
        <v>99</v>
      </c>
      <c r="F10" s="8"/>
      <c r="G10" s="8"/>
      <c r="H10" s="8"/>
      <c r="I10" s="10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5:20" ht="19.5" customHeight="1">
      <c r="E11" s="84" t="s">
        <v>115</v>
      </c>
      <c r="F11" s="8"/>
      <c r="G11" s="8"/>
      <c r="H11" s="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8"/>
    </row>
  </sheetData>
  <sheetProtection/>
  <printOptions horizontalCentered="1" verticalCentered="1"/>
  <pageMargins left="0.22" right="0.55" top="1" bottom="1" header="0.5" footer="0.5"/>
  <pageSetup horizontalDpi="120" verticalDpi="120" orientation="landscape" scale="165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12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2.125" style="0" customWidth="1"/>
    <col min="2" max="2" width="3.00390625" style="89" customWidth="1"/>
    <col min="3" max="3" width="3.25390625" style="0" customWidth="1"/>
    <col min="4" max="4" width="3.50390625" style="0" customWidth="1"/>
    <col min="5" max="5" width="2.875" style="0" customWidth="1"/>
    <col min="6" max="7" width="4.125" style="0" customWidth="1"/>
    <col min="8" max="8" width="4.00390625" style="0" customWidth="1"/>
    <col min="9" max="9" width="3.50390625" style="0" customWidth="1"/>
    <col min="10" max="10" width="4.125" style="0" customWidth="1"/>
    <col min="11" max="11" width="3.625" style="0" customWidth="1"/>
    <col min="12" max="12" width="4.00390625" style="0" customWidth="1"/>
    <col min="13" max="13" width="3.125" style="0" customWidth="1"/>
    <col min="14" max="15" width="3.25390625" style="0" customWidth="1"/>
    <col min="16" max="16" width="3.375" style="0" customWidth="1"/>
    <col min="17" max="17" width="3.625" style="0" customWidth="1"/>
    <col min="18" max="19" width="3.375" style="0" customWidth="1"/>
    <col min="20" max="20" width="3.25390625" style="0" customWidth="1"/>
    <col min="21" max="21" width="4.25390625" style="0" customWidth="1"/>
  </cols>
  <sheetData>
    <row r="1" spans="1:21" ht="15.75">
      <c r="A1" s="1"/>
      <c r="B1" s="8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>
      <c r="A2" s="1"/>
      <c r="B2" s="82">
        <v>1</v>
      </c>
      <c r="C2" s="21"/>
      <c r="D2" s="2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1"/>
      <c r="U2" s="1"/>
    </row>
    <row r="3" spans="1:21" ht="15.75">
      <c r="A3" s="1"/>
      <c r="B3" s="82">
        <v>2</v>
      </c>
      <c r="C3" s="23"/>
      <c r="D3" s="24"/>
      <c r="E3" s="3"/>
      <c r="F3" s="3"/>
      <c r="G3" s="3"/>
      <c r="H3" s="3"/>
      <c r="I3" s="3"/>
      <c r="J3" s="3"/>
      <c r="K3" s="3"/>
      <c r="L3" s="3"/>
      <c r="M3" s="3"/>
      <c r="N3" s="3"/>
      <c r="O3" s="28"/>
      <c r="P3" s="29"/>
      <c r="Q3" s="40"/>
      <c r="R3" s="40"/>
      <c r="S3" s="40"/>
      <c r="T3" s="41"/>
      <c r="U3" s="1"/>
    </row>
    <row r="4" spans="1:21" ht="15.75">
      <c r="A4" s="1"/>
      <c r="B4" s="82">
        <v>3</v>
      </c>
      <c r="C4" s="23"/>
      <c r="D4" s="25"/>
      <c r="E4" s="3"/>
      <c r="F4" s="3"/>
      <c r="G4" s="3"/>
      <c r="H4" s="3"/>
      <c r="I4" s="3"/>
      <c r="J4" s="3"/>
      <c r="K4" s="3"/>
      <c r="L4" s="3"/>
      <c r="M4" s="3"/>
      <c r="N4" s="3"/>
      <c r="O4" s="33"/>
      <c r="P4" s="34"/>
      <c r="Q4" s="34"/>
      <c r="R4" s="34"/>
      <c r="S4" s="42"/>
      <c r="T4" s="41"/>
      <c r="U4" s="1"/>
    </row>
    <row r="5" spans="1:21" ht="15.75">
      <c r="A5" s="1"/>
      <c r="B5" s="82">
        <v>4</v>
      </c>
      <c r="C5" s="23" t="s">
        <v>154</v>
      </c>
      <c r="D5" s="25"/>
      <c r="E5" s="28"/>
      <c r="F5" s="29"/>
      <c r="G5" s="29"/>
      <c r="H5" s="29"/>
      <c r="I5" s="29"/>
      <c r="J5" s="29"/>
      <c r="K5" s="29"/>
      <c r="L5" s="29"/>
      <c r="M5" s="29"/>
      <c r="N5" s="30"/>
      <c r="O5" s="23" t="s">
        <v>155</v>
      </c>
      <c r="P5" s="31"/>
      <c r="Q5" s="31"/>
      <c r="R5" s="31"/>
      <c r="S5" s="43"/>
      <c r="T5" s="44"/>
      <c r="U5" s="1"/>
    </row>
    <row r="6" spans="1:21" ht="15.75">
      <c r="A6" s="1"/>
      <c r="B6" s="82">
        <v>5</v>
      </c>
      <c r="C6" s="23"/>
      <c r="D6" s="25"/>
      <c r="E6" s="26" t="s">
        <v>156</v>
      </c>
      <c r="F6" s="31"/>
      <c r="G6" s="31"/>
      <c r="H6" s="31"/>
      <c r="I6" s="32"/>
      <c r="J6" s="31"/>
      <c r="K6" s="31"/>
      <c r="L6" s="31"/>
      <c r="M6" s="31"/>
      <c r="N6" s="25"/>
      <c r="O6" s="33"/>
      <c r="P6" s="34"/>
      <c r="Q6" s="34"/>
      <c r="R6" s="34"/>
      <c r="S6" s="34"/>
      <c r="T6" s="41"/>
      <c r="U6" s="1"/>
    </row>
    <row r="7" spans="1:21" ht="15.75">
      <c r="A7" s="1"/>
      <c r="B7" s="82">
        <v>6</v>
      </c>
      <c r="C7" s="23"/>
      <c r="D7" s="25"/>
      <c r="F7" s="33"/>
      <c r="G7" s="34"/>
      <c r="H7" s="34"/>
      <c r="I7" s="34"/>
      <c r="J7" s="34"/>
      <c r="K7" s="34"/>
      <c r="L7" s="34"/>
      <c r="M7" s="34"/>
      <c r="N7" s="35"/>
      <c r="O7" s="36"/>
      <c r="P7" s="38"/>
      <c r="Q7" s="38"/>
      <c r="R7" s="38"/>
      <c r="S7" s="38"/>
      <c r="T7" s="45"/>
      <c r="U7" s="1"/>
    </row>
    <row r="8" spans="1:21" ht="15.75">
      <c r="A8" s="1"/>
      <c r="B8" s="82">
        <v>7</v>
      </c>
      <c r="C8" s="26"/>
      <c r="D8" s="27"/>
      <c r="F8" s="107"/>
      <c r="G8" s="37"/>
      <c r="H8" s="37"/>
      <c r="I8" s="38"/>
      <c r="J8" s="37"/>
      <c r="K8" s="37"/>
      <c r="L8" s="37"/>
      <c r="M8" s="38"/>
      <c r="N8" s="39"/>
      <c r="O8" s="3"/>
      <c r="P8" s="3"/>
      <c r="Q8" s="3"/>
      <c r="R8" s="3"/>
      <c r="S8" s="3"/>
      <c r="T8" s="3"/>
      <c r="U8" s="1"/>
    </row>
    <row r="9" spans="1:21" ht="15.75">
      <c r="A9" s="1"/>
      <c r="B9" s="8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</row>
    <row r="10" spans="1:21" ht="15.75">
      <c r="A10" s="1"/>
      <c r="B10" s="83"/>
      <c r="C10" s="3"/>
      <c r="D10" s="3"/>
      <c r="E10" s="82">
        <v>6</v>
      </c>
      <c r="F10" s="46" t="s">
        <v>157</v>
      </c>
      <c r="G10" s="47"/>
      <c r="H10" s="47"/>
      <c r="I10" s="48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24"/>
      <c r="U10" s="1"/>
    </row>
    <row r="11" spans="1:21" ht="15.75">
      <c r="A11" s="1"/>
      <c r="B11" s="83"/>
      <c r="C11" s="3"/>
      <c r="D11" s="3"/>
      <c r="E11" s="82">
        <v>7</v>
      </c>
      <c r="F11" s="36"/>
      <c r="G11" s="38"/>
      <c r="H11" s="38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9"/>
      <c r="U11" s="1"/>
    </row>
    <row r="12" spans="1:21" ht="15.75">
      <c r="A12" s="1"/>
      <c r="B12" s="8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</sheetData>
  <sheetProtection/>
  <printOptions horizontalCentered="1" verticalCentered="1"/>
  <pageMargins left="0.75" right="0.75" top="1" bottom="1" header="0.5" footer="0.5"/>
  <pageSetup horizontalDpi="360" verticalDpi="360" orientation="landscape" scale="155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Z1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5.75"/>
  <cols>
    <col min="1" max="1" width="3.125" style="87" customWidth="1"/>
    <col min="2" max="51" width="3.125" style="5" customWidth="1"/>
    <col min="52" max="52" width="2.75390625" style="5" customWidth="1"/>
    <col min="53" max="16384" width="9.00390625" style="5" customWidth="1"/>
  </cols>
  <sheetData>
    <row r="1" spans="1:52" ht="11.25">
      <c r="A1" s="8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11.25">
      <c r="A2" s="8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30" customHeight="1">
      <c r="A3" s="86"/>
      <c r="B3" s="11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11" t="s">
        <v>9</v>
      </c>
      <c r="AZ3" s="4"/>
    </row>
    <row r="4" spans="1:52" ht="30" customHeight="1" thickBot="1">
      <c r="A4" s="86"/>
      <c r="B4" s="12" t="s">
        <v>10</v>
      </c>
      <c r="C4" s="12" t="s">
        <v>11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4"/>
      <c r="AL4" s="4"/>
      <c r="AM4" s="4"/>
      <c r="AN4" s="4"/>
      <c r="AO4" s="4"/>
      <c r="AP4" s="4"/>
      <c r="AQ4" s="4"/>
      <c r="AR4" s="4"/>
      <c r="AS4" s="4"/>
      <c r="AT4" s="108" t="s">
        <v>12</v>
      </c>
      <c r="AU4" s="12" t="s">
        <v>13</v>
      </c>
      <c r="AV4" s="11" t="s">
        <v>14</v>
      </c>
      <c r="AW4" s="11" t="s">
        <v>15</v>
      </c>
      <c r="AX4" s="11" t="s">
        <v>16</v>
      </c>
      <c r="AY4" s="11" t="s">
        <v>17</v>
      </c>
      <c r="AZ4" s="4"/>
    </row>
    <row r="5" spans="1:52" ht="30" customHeight="1" thickBot="1">
      <c r="A5" s="86"/>
      <c r="B5" s="12" t="s">
        <v>18</v>
      </c>
      <c r="C5" s="12" t="s">
        <v>19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"/>
      <c r="AL5" s="4"/>
      <c r="AM5" s="4"/>
      <c r="AN5" s="4"/>
      <c r="AO5" s="4"/>
      <c r="AP5" s="4"/>
      <c r="AQ5" s="4"/>
      <c r="AR5" s="4"/>
      <c r="AS5" s="4"/>
      <c r="AT5" s="12" t="s">
        <v>30</v>
      </c>
      <c r="AU5" s="108" t="s">
        <v>31</v>
      </c>
      <c r="AV5" s="12" t="s">
        <v>32</v>
      </c>
      <c r="AW5" s="12" t="s">
        <v>33</v>
      </c>
      <c r="AX5" s="11" t="s">
        <v>34</v>
      </c>
      <c r="AY5" s="11" t="s">
        <v>35</v>
      </c>
      <c r="AZ5" s="4"/>
    </row>
    <row r="6" spans="1:52" ht="30" customHeight="1" thickBot="1">
      <c r="A6" s="86"/>
      <c r="B6" s="12" t="s">
        <v>36</v>
      </c>
      <c r="C6" s="12" t="s">
        <v>37</v>
      </c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12" t="s">
        <v>38</v>
      </c>
      <c r="AK6" s="12" t="s">
        <v>39</v>
      </c>
      <c r="AL6" s="12" t="s">
        <v>40</v>
      </c>
      <c r="AM6" s="12" t="s">
        <v>41</v>
      </c>
      <c r="AN6" s="12" t="s">
        <v>42</v>
      </c>
      <c r="AO6" s="12" t="s">
        <v>43</v>
      </c>
      <c r="AP6" s="12" t="s">
        <v>44</v>
      </c>
      <c r="AQ6" s="12" t="s">
        <v>45</v>
      </c>
      <c r="AR6" s="12" t="s">
        <v>46</v>
      </c>
      <c r="AS6" s="12" t="s">
        <v>47</v>
      </c>
      <c r="AT6" s="12" t="s">
        <v>48</v>
      </c>
      <c r="AU6" s="12" t="s">
        <v>49</v>
      </c>
      <c r="AV6" s="108" t="s">
        <v>50</v>
      </c>
      <c r="AW6" s="12" t="s">
        <v>51</v>
      </c>
      <c r="AX6" s="20" t="s">
        <v>52</v>
      </c>
      <c r="AY6" s="11" t="s">
        <v>53</v>
      </c>
      <c r="AZ6" s="4"/>
    </row>
    <row r="7" spans="1:52" ht="30" customHeight="1" thickBot="1">
      <c r="A7" s="86"/>
      <c r="B7" s="12" t="s">
        <v>54</v>
      </c>
      <c r="C7" s="12" t="s">
        <v>55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12" t="s">
        <v>56</v>
      </c>
      <c r="AK7" s="12" t="s">
        <v>57</v>
      </c>
      <c r="AL7" s="12" t="s">
        <v>58</v>
      </c>
      <c r="AM7" s="12" t="s">
        <v>59</v>
      </c>
      <c r="AN7" s="19" t="s">
        <v>60</v>
      </c>
      <c r="AO7" s="12" t="s">
        <v>61</v>
      </c>
      <c r="AP7" s="12" t="s">
        <v>62</v>
      </c>
      <c r="AQ7" s="12" t="s">
        <v>63</v>
      </c>
      <c r="AR7" s="12" t="s">
        <v>64</v>
      </c>
      <c r="AS7" s="12" t="s">
        <v>65</v>
      </c>
      <c r="AT7" s="12" t="s">
        <v>66</v>
      </c>
      <c r="AU7" s="12" t="s">
        <v>67</v>
      </c>
      <c r="AV7" s="12" t="s">
        <v>68</v>
      </c>
      <c r="AW7" s="108" t="s">
        <v>69</v>
      </c>
      <c r="AX7" s="12" t="s">
        <v>70</v>
      </c>
      <c r="AY7" s="11" t="s">
        <v>71</v>
      </c>
      <c r="AZ7" s="4"/>
    </row>
    <row r="8" spans="1:52" ht="30" customHeight="1" thickBot="1">
      <c r="A8" s="86"/>
      <c r="B8" s="12" t="s">
        <v>72</v>
      </c>
      <c r="C8" s="12" t="s">
        <v>73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12" t="s">
        <v>100</v>
      </c>
      <c r="W8" s="12" t="s">
        <v>101</v>
      </c>
      <c r="X8" s="12" t="s">
        <v>102</v>
      </c>
      <c r="Y8" s="12" t="s">
        <v>103</v>
      </c>
      <c r="Z8" s="19" t="s">
        <v>104</v>
      </c>
      <c r="AA8" s="12" t="s">
        <v>105</v>
      </c>
      <c r="AB8" s="12" t="s">
        <v>106</v>
      </c>
      <c r="AC8" s="12" t="s">
        <v>107</v>
      </c>
      <c r="AD8" s="12" t="s">
        <v>108</v>
      </c>
      <c r="AE8" s="12" t="s">
        <v>109</v>
      </c>
      <c r="AF8" s="12" t="s">
        <v>110</v>
      </c>
      <c r="AG8" s="12" t="s">
        <v>111</v>
      </c>
      <c r="AH8" s="12" t="s">
        <v>112</v>
      </c>
      <c r="AI8" s="12" t="s">
        <v>113</v>
      </c>
      <c r="AJ8" s="12" t="s">
        <v>114</v>
      </c>
      <c r="AK8" s="12" t="s">
        <v>74</v>
      </c>
      <c r="AL8" s="12" t="s">
        <v>75</v>
      </c>
      <c r="AM8" s="12" t="s">
        <v>76</v>
      </c>
      <c r="AN8" s="12" t="s">
        <v>77</v>
      </c>
      <c r="AO8" s="12" t="s">
        <v>78</v>
      </c>
      <c r="AP8" s="12" t="s">
        <v>79</v>
      </c>
      <c r="AQ8" s="12" t="s">
        <v>80</v>
      </c>
      <c r="AR8" s="12" t="s">
        <v>81</v>
      </c>
      <c r="AS8" s="20" t="s">
        <v>82</v>
      </c>
      <c r="AT8" s="12" t="s">
        <v>83</v>
      </c>
      <c r="AU8" s="12" t="s">
        <v>84</v>
      </c>
      <c r="AV8" s="12" t="s">
        <v>85</v>
      </c>
      <c r="AW8" s="12" t="s">
        <v>86</v>
      </c>
      <c r="AX8" s="108" t="s">
        <v>87</v>
      </c>
      <c r="AY8" s="11" t="s">
        <v>88</v>
      </c>
      <c r="AZ8" s="4"/>
    </row>
    <row r="9" spans="1:52" ht="30" customHeight="1">
      <c r="A9" s="86"/>
      <c r="B9" s="12" t="s">
        <v>89</v>
      </c>
      <c r="C9" s="12" t="s">
        <v>90</v>
      </c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12" t="s">
        <v>116</v>
      </c>
      <c r="W9" s="12" t="s">
        <v>117</v>
      </c>
      <c r="X9" s="12" t="s">
        <v>118</v>
      </c>
      <c r="Y9" s="12" t="s">
        <v>119</v>
      </c>
      <c r="Z9" s="19" t="s">
        <v>120</v>
      </c>
      <c r="AA9" s="19" t="s">
        <v>121</v>
      </c>
      <c r="AB9" s="19" t="s">
        <v>122</v>
      </c>
      <c r="AC9" s="19" t="s">
        <v>123</v>
      </c>
      <c r="AD9" s="19" t="s">
        <v>124</v>
      </c>
      <c r="AE9" s="19" t="s">
        <v>125</v>
      </c>
      <c r="AF9" s="19" t="s">
        <v>126</v>
      </c>
      <c r="AG9" s="19" t="s">
        <v>127</v>
      </c>
      <c r="AH9" s="19" t="s">
        <v>128</v>
      </c>
      <c r="AI9" s="19" t="s">
        <v>129</v>
      </c>
      <c r="AJ9" s="19" t="s">
        <v>130</v>
      </c>
      <c r="AK9" s="19" t="s">
        <v>91</v>
      </c>
      <c r="AL9" s="19" t="s">
        <v>92</v>
      </c>
      <c r="AM9" s="19" t="s">
        <v>93</v>
      </c>
      <c r="AN9" s="19" t="s">
        <v>94</v>
      </c>
      <c r="AO9" s="19" t="s">
        <v>95</v>
      </c>
      <c r="AP9" s="19" t="s">
        <v>96</v>
      </c>
      <c r="AQ9" s="19" t="s">
        <v>97</v>
      </c>
      <c r="AR9" s="12">
        <v>111</v>
      </c>
      <c r="AS9" s="12">
        <v>112</v>
      </c>
      <c r="AT9" s="12">
        <v>113</v>
      </c>
      <c r="AU9" s="19" t="s">
        <v>98</v>
      </c>
      <c r="AV9" s="12">
        <v>115</v>
      </c>
      <c r="AW9" s="12">
        <v>116</v>
      </c>
      <c r="AX9" s="12">
        <v>117</v>
      </c>
      <c r="AY9" s="12">
        <v>118</v>
      </c>
      <c r="AZ9" s="4"/>
    </row>
    <row r="10" spans="1:52" ht="30" customHeight="1">
      <c r="A10" s="85"/>
      <c r="B10" s="12">
        <v>119</v>
      </c>
      <c r="C10" s="12">
        <f>B10+1</f>
        <v>120</v>
      </c>
      <c r="D10" s="12">
        <f aca="true" t="shared" si="0" ref="D10:AY10">C10+1</f>
        <v>121</v>
      </c>
      <c r="E10" s="12">
        <f t="shared" si="0"/>
        <v>122</v>
      </c>
      <c r="F10" s="12">
        <f t="shared" si="0"/>
        <v>123</v>
      </c>
      <c r="G10" s="12">
        <f t="shared" si="0"/>
        <v>124</v>
      </c>
      <c r="H10" s="12">
        <f t="shared" si="0"/>
        <v>125</v>
      </c>
      <c r="I10" s="12">
        <f t="shared" si="0"/>
        <v>126</v>
      </c>
      <c r="J10" s="12">
        <f t="shared" si="0"/>
        <v>127</v>
      </c>
      <c r="K10" s="12">
        <f t="shared" si="0"/>
        <v>128</v>
      </c>
      <c r="L10" s="12">
        <f t="shared" si="0"/>
        <v>129</v>
      </c>
      <c r="M10" s="12">
        <f t="shared" si="0"/>
        <v>130</v>
      </c>
      <c r="N10" s="12">
        <f t="shared" si="0"/>
        <v>131</v>
      </c>
      <c r="O10" s="12">
        <f t="shared" si="0"/>
        <v>132</v>
      </c>
      <c r="P10" s="12">
        <f t="shared" si="0"/>
        <v>133</v>
      </c>
      <c r="Q10" s="12">
        <f t="shared" si="0"/>
        <v>134</v>
      </c>
      <c r="R10" s="12">
        <f t="shared" si="0"/>
        <v>135</v>
      </c>
      <c r="S10" s="12">
        <f t="shared" si="0"/>
        <v>136</v>
      </c>
      <c r="T10" s="12">
        <f t="shared" si="0"/>
        <v>137</v>
      </c>
      <c r="U10" s="12">
        <f t="shared" si="0"/>
        <v>138</v>
      </c>
      <c r="V10" s="12">
        <f t="shared" si="0"/>
        <v>139</v>
      </c>
      <c r="W10" s="12">
        <f t="shared" si="0"/>
        <v>140</v>
      </c>
      <c r="X10" s="12">
        <f t="shared" si="0"/>
        <v>141</v>
      </c>
      <c r="Y10" s="12">
        <f t="shared" si="0"/>
        <v>142</v>
      </c>
      <c r="Z10" s="12">
        <f t="shared" si="0"/>
        <v>143</v>
      </c>
      <c r="AA10" s="12">
        <f t="shared" si="0"/>
        <v>144</v>
      </c>
      <c r="AB10" s="12">
        <f t="shared" si="0"/>
        <v>145</v>
      </c>
      <c r="AC10" s="12">
        <f t="shared" si="0"/>
        <v>146</v>
      </c>
      <c r="AD10" s="12">
        <f t="shared" si="0"/>
        <v>147</v>
      </c>
      <c r="AE10" s="12">
        <f t="shared" si="0"/>
        <v>148</v>
      </c>
      <c r="AF10" s="12">
        <f t="shared" si="0"/>
        <v>149</v>
      </c>
      <c r="AG10" s="12">
        <f t="shared" si="0"/>
        <v>150</v>
      </c>
      <c r="AH10" s="12">
        <f t="shared" si="0"/>
        <v>151</v>
      </c>
      <c r="AI10" s="12">
        <f t="shared" si="0"/>
        <v>152</v>
      </c>
      <c r="AJ10" s="12">
        <f t="shared" si="0"/>
        <v>153</v>
      </c>
      <c r="AK10" s="12">
        <f t="shared" si="0"/>
        <v>154</v>
      </c>
      <c r="AL10" s="12">
        <f t="shared" si="0"/>
        <v>155</v>
      </c>
      <c r="AM10" s="12">
        <f t="shared" si="0"/>
        <v>156</v>
      </c>
      <c r="AN10" s="12">
        <f t="shared" si="0"/>
        <v>157</v>
      </c>
      <c r="AO10" s="12">
        <f t="shared" si="0"/>
        <v>158</v>
      </c>
      <c r="AP10" s="12">
        <f t="shared" si="0"/>
        <v>159</v>
      </c>
      <c r="AQ10" s="12">
        <f t="shared" si="0"/>
        <v>160</v>
      </c>
      <c r="AR10" s="12">
        <f t="shared" si="0"/>
        <v>161</v>
      </c>
      <c r="AS10" s="12">
        <f t="shared" si="0"/>
        <v>162</v>
      </c>
      <c r="AT10" s="12">
        <f t="shared" si="0"/>
        <v>163</v>
      </c>
      <c r="AU10" s="12">
        <f t="shared" si="0"/>
        <v>164</v>
      </c>
      <c r="AV10" s="12">
        <f t="shared" si="0"/>
        <v>165</v>
      </c>
      <c r="AW10" s="12">
        <f t="shared" si="0"/>
        <v>166</v>
      </c>
      <c r="AX10" s="12">
        <f t="shared" si="0"/>
        <v>167</v>
      </c>
      <c r="AY10" s="12">
        <f t="shared" si="0"/>
        <v>168</v>
      </c>
      <c r="AZ10" s="4"/>
    </row>
    <row r="12" spans="2:46" ht="11.25">
      <c r="B12" s="5" t="s">
        <v>592</v>
      </c>
      <c r="D12" s="5" t="s">
        <v>591</v>
      </c>
      <c r="V12" s="5" t="s">
        <v>593</v>
      </c>
      <c r="AJ12" s="5" t="s">
        <v>594</v>
      </c>
      <c r="AT12" s="5" t="s">
        <v>595</v>
      </c>
    </row>
  </sheetData>
  <sheetProtection/>
  <printOptions horizontalCentered="1" verticalCentered="1"/>
  <pageMargins left="0.75" right="0.75" top="1" bottom="1" header="0.5" footer="0.5"/>
  <pageSetup horizontalDpi="360" verticalDpi="360" orientation="landscape" scale="125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I21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5.75"/>
  <cols>
    <col min="1" max="1" width="1.4921875" style="5" customWidth="1"/>
    <col min="2" max="2" width="3.00390625" style="87" customWidth="1"/>
    <col min="3" max="3" width="2.50390625" style="5" customWidth="1"/>
    <col min="4" max="4" width="2.75390625" style="5" customWidth="1"/>
    <col min="5" max="6" width="2.50390625" style="5" customWidth="1"/>
    <col min="7" max="7" width="2.375" style="5" customWidth="1"/>
    <col min="8" max="8" width="2.50390625" style="5" customWidth="1"/>
    <col min="9" max="9" width="2.875" style="5" customWidth="1"/>
    <col min="10" max="10" width="2.625" style="5" customWidth="1"/>
    <col min="11" max="11" width="3.00390625" style="5" customWidth="1"/>
    <col min="12" max="12" width="2.875" style="5" customWidth="1"/>
    <col min="13" max="13" width="2.50390625" style="5" customWidth="1"/>
    <col min="14" max="15" width="2.625" style="5" customWidth="1"/>
    <col min="16" max="16" width="2.75390625" style="5" customWidth="1"/>
    <col min="17" max="17" width="3.00390625" style="5" customWidth="1"/>
    <col min="18" max="19" width="2.625" style="5" customWidth="1"/>
    <col min="20" max="20" width="3.25390625" style="5" customWidth="1"/>
    <col min="21" max="22" width="3.375" style="5" customWidth="1"/>
    <col min="23" max="23" width="2.875" style="5" customWidth="1"/>
    <col min="24" max="24" width="3.375" style="5" customWidth="1"/>
    <col min="25" max="25" width="2.50390625" style="5" customWidth="1"/>
    <col min="26" max="26" width="3.25390625" style="5" customWidth="1"/>
    <col min="27" max="28" width="2.50390625" style="5" customWidth="1"/>
    <col min="29" max="29" width="2.375" style="5" customWidth="1"/>
    <col min="30" max="30" width="3.00390625" style="5" customWidth="1"/>
    <col min="31" max="31" width="2.375" style="5" customWidth="1"/>
    <col min="32" max="32" width="2.50390625" style="5" customWidth="1"/>
    <col min="33" max="33" width="2.375" style="5" customWidth="1"/>
    <col min="34" max="34" width="2.50390625" style="5" customWidth="1"/>
    <col min="35" max="35" width="2.75390625" style="5" customWidth="1"/>
    <col min="36" max="16384" width="9.00390625" style="5" customWidth="1"/>
  </cols>
  <sheetData>
    <row r="1" spans="1:35" ht="11.25">
      <c r="A1" s="4"/>
      <c r="B1" s="8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1.25">
      <c r="A2" s="4"/>
      <c r="B2" s="86">
        <v>1</v>
      </c>
      <c r="C2" s="11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1" t="s">
        <v>9</v>
      </c>
      <c r="AI2" s="4"/>
    </row>
    <row r="3" spans="1:35" ht="12" thickBot="1">
      <c r="A3" s="4"/>
      <c r="B3" s="86">
        <v>2</v>
      </c>
      <c r="C3" s="12" t="s">
        <v>10</v>
      </c>
      <c r="D3" s="12" t="s">
        <v>11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"/>
      <c r="U3" s="4"/>
      <c r="V3" s="4"/>
      <c r="W3" s="4"/>
      <c r="X3" s="4"/>
      <c r="Y3" s="4"/>
      <c r="Z3" s="4"/>
      <c r="AA3" s="4"/>
      <c r="AB3" s="4"/>
      <c r="AC3" s="108" t="s">
        <v>12</v>
      </c>
      <c r="AD3" s="12" t="s">
        <v>13</v>
      </c>
      <c r="AE3" s="11" t="s">
        <v>14</v>
      </c>
      <c r="AF3" s="11" t="s">
        <v>15</v>
      </c>
      <c r="AG3" s="11" t="s">
        <v>16</v>
      </c>
      <c r="AH3" s="11" t="s">
        <v>17</v>
      </c>
      <c r="AI3" s="4"/>
    </row>
    <row r="4" spans="1:35" ht="12" thickBot="1">
      <c r="A4" s="4"/>
      <c r="B4" s="86">
        <v>3</v>
      </c>
      <c r="C4" s="12" t="s">
        <v>18</v>
      </c>
      <c r="D4" s="12" t="s">
        <v>19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"/>
      <c r="U4" s="4"/>
      <c r="V4" s="4"/>
      <c r="W4" s="4"/>
      <c r="X4" s="4"/>
      <c r="Y4" s="4"/>
      <c r="Z4" s="4"/>
      <c r="AA4" s="4"/>
      <c r="AB4" s="4"/>
      <c r="AC4" s="12" t="s">
        <v>30</v>
      </c>
      <c r="AD4" s="108" t="s">
        <v>31</v>
      </c>
      <c r="AE4" s="12" t="s">
        <v>32</v>
      </c>
      <c r="AF4" s="12" t="s">
        <v>33</v>
      </c>
      <c r="AG4" s="11" t="s">
        <v>34</v>
      </c>
      <c r="AH4" s="11" t="s">
        <v>35</v>
      </c>
      <c r="AI4" s="4"/>
    </row>
    <row r="5" spans="1:35" ht="12" thickBot="1">
      <c r="A5" s="4"/>
      <c r="B5" s="86">
        <v>4</v>
      </c>
      <c r="C5" s="12" t="s">
        <v>36</v>
      </c>
      <c r="D5" s="12" t="s">
        <v>37</v>
      </c>
      <c r="E5" s="13" t="s">
        <v>38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2" t="s">
        <v>39</v>
      </c>
      <c r="U5" s="12" t="s">
        <v>40</v>
      </c>
      <c r="V5" s="12" t="s">
        <v>41</v>
      </c>
      <c r="W5" s="12" t="s">
        <v>42</v>
      </c>
      <c r="X5" s="12" t="s">
        <v>43</v>
      </c>
      <c r="Y5" s="12" t="s">
        <v>44</v>
      </c>
      <c r="Z5" s="12" t="s">
        <v>45</v>
      </c>
      <c r="AA5" s="12" t="s">
        <v>46</v>
      </c>
      <c r="AB5" s="12" t="s">
        <v>47</v>
      </c>
      <c r="AC5" s="12" t="s">
        <v>48</v>
      </c>
      <c r="AD5" s="12" t="s">
        <v>49</v>
      </c>
      <c r="AE5" s="108" t="s">
        <v>50</v>
      </c>
      <c r="AF5" s="12" t="s">
        <v>51</v>
      </c>
      <c r="AG5" s="20" t="s">
        <v>52</v>
      </c>
      <c r="AH5" s="11" t="s">
        <v>53</v>
      </c>
      <c r="AI5" s="4"/>
    </row>
    <row r="6" spans="1:35" ht="12" thickBot="1">
      <c r="A6" s="4"/>
      <c r="B6" s="86">
        <v>5</v>
      </c>
      <c r="C6" s="12" t="s">
        <v>54</v>
      </c>
      <c r="D6" s="12" t="s">
        <v>55</v>
      </c>
      <c r="E6" s="16" t="s">
        <v>56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2" t="s">
        <v>57</v>
      </c>
      <c r="U6" s="12" t="s">
        <v>58</v>
      </c>
      <c r="V6" s="12" t="s">
        <v>59</v>
      </c>
      <c r="W6" s="19" t="s">
        <v>60</v>
      </c>
      <c r="X6" s="12" t="s">
        <v>61</v>
      </c>
      <c r="Y6" s="12" t="s">
        <v>62</v>
      </c>
      <c r="Z6" s="12" t="s">
        <v>63</v>
      </c>
      <c r="AA6" s="12" t="s">
        <v>64</v>
      </c>
      <c r="AB6" s="12" t="s">
        <v>65</v>
      </c>
      <c r="AC6" s="12" t="s">
        <v>66</v>
      </c>
      <c r="AD6" s="12" t="s">
        <v>67</v>
      </c>
      <c r="AE6" s="12" t="s">
        <v>68</v>
      </c>
      <c r="AF6" s="108" t="s">
        <v>69</v>
      </c>
      <c r="AG6" s="12" t="s">
        <v>70</v>
      </c>
      <c r="AH6" s="11" t="s">
        <v>71</v>
      </c>
      <c r="AI6" s="4"/>
    </row>
    <row r="7" spans="1:35" ht="12" thickBot="1">
      <c r="A7" s="4"/>
      <c r="B7" s="86">
        <v>6</v>
      </c>
      <c r="C7" s="12" t="s">
        <v>72</v>
      </c>
      <c r="D7" s="12" t="s">
        <v>73</v>
      </c>
      <c r="E7" s="12" t="s">
        <v>100</v>
      </c>
      <c r="F7" s="12" t="s">
        <v>101</v>
      </c>
      <c r="G7" s="12" t="s">
        <v>102</v>
      </c>
      <c r="H7" s="12" t="s">
        <v>103</v>
      </c>
      <c r="I7" s="19" t="s">
        <v>104</v>
      </c>
      <c r="J7" s="12" t="s">
        <v>105</v>
      </c>
      <c r="K7" s="12" t="s">
        <v>106</v>
      </c>
      <c r="L7" s="12" t="s">
        <v>107</v>
      </c>
      <c r="M7" s="12" t="s">
        <v>108</v>
      </c>
      <c r="N7" s="12" t="s">
        <v>109</v>
      </c>
      <c r="O7" s="12" t="s">
        <v>110</v>
      </c>
      <c r="P7" s="12" t="s">
        <v>111</v>
      </c>
      <c r="Q7" s="12" t="s">
        <v>112</v>
      </c>
      <c r="R7" s="12" t="s">
        <v>113</v>
      </c>
      <c r="S7" s="12" t="s">
        <v>114</v>
      </c>
      <c r="T7" s="12" t="s">
        <v>74</v>
      </c>
      <c r="U7" s="12" t="s">
        <v>75</v>
      </c>
      <c r="V7" s="12" t="s">
        <v>76</v>
      </c>
      <c r="W7" s="12" t="s">
        <v>77</v>
      </c>
      <c r="X7" s="12" t="s">
        <v>78</v>
      </c>
      <c r="Y7" s="12" t="s">
        <v>79</v>
      </c>
      <c r="Z7" s="12" t="s">
        <v>80</v>
      </c>
      <c r="AA7" s="12" t="s">
        <v>81</v>
      </c>
      <c r="AB7" s="20" t="s">
        <v>82</v>
      </c>
      <c r="AC7" s="12" t="s">
        <v>83</v>
      </c>
      <c r="AD7" s="12" t="s">
        <v>84</v>
      </c>
      <c r="AE7" s="12" t="s">
        <v>85</v>
      </c>
      <c r="AF7" s="12" t="s">
        <v>86</v>
      </c>
      <c r="AG7" s="108" t="s">
        <v>87</v>
      </c>
      <c r="AH7" s="11" t="s">
        <v>88</v>
      </c>
      <c r="AI7" s="4"/>
    </row>
    <row r="8" spans="1:35" ht="11.25">
      <c r="A8" s="4"/>
      <c r="B8" s="86">
        <v>7</v>
      </c>
      <c r="C8" s="12" t="s">
        <v>89</v>
      </c>
      <c r="D8" s="12" t="s">
        <v>90</v>
      </c>
      <c r="E8" s="12" t="s">
        <v>116</v>
      </c>
      <c r="F8" s="12" t="s">
        <v>117</v>
      </c>
      <c r="G8" s="12" t="s">
        <v>118</v>
      </c>
      <c r="H8" s="12" t="s">
        <v>119</v>
      </c>
      <c r="I8" s="19" t="s">
        <v>120</v>
      </c>
      <c r="J8" s="19" t="s">
        <v>121</v>
      </c>
      <c r="K8" s="19" t="s">
        <v>122</v>
      </c>
      <c r="L8" s="19" t="s">
        <v>123</v>
      </c>
      <c r="M8" s="19" t="s">
        <v>124</v>
      </c>
      <c r="N8" s="19" t="s">
        <v>125</v>
      </c>
      <c r="O8" s="19" t="s">
        <v>126</v>
      </c>
      <c r="P8" s="19" t="s">
        <v>127</v>
      </c>
      <c r="Q8" s="19" t="s">
        <v>128</v>
      </c>
      <c r="R8" s="19" t="s">
        <v>129</v>
      </c>
      <c r="S8" s="19" t="s">
        <v>130</v>
      </c>
      <c r="T8" s="19" t="s">
        <v>91</v>
      </c>
      <c r="U8" s="19" t="s">
        <v>92</v>
      </c>
      <c r="V8" s="19" t="s">
        <v>93</v>
      </c>
      <c r="W8" s="19" t="s">
        <v>94</v>
      </c>
      <c r="X8" s="19" t="s">
        <v>95</v>
      </c>
      <c r="Y8" s="19" t="s">
        <v>96</v>
      </c>
      <c r="Z8" s="19" t="s">
        <v>97</v>
      </c>
      <c r="AA8" s="4"/>
      <c r="AB8" s="4"/>
      <c r="AC8" s="4"/>
      <c r="AD8" s="19" t="s">
        <v>98</v>
      </c>
      <c r="AE8" s="4"/>
      <c r="AF8" s="4"/>
      <c r="AG8" s="4"/>
      <c r="AH8" s="4"/>
      <c r="AI8" s="4"/>
    </row>
    <row r="9" spans="1:35" ht="11.25">
      <c r="A9" s="4"/>
      <c r="B9" s="8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3" spans="2:35" ht="11.25">
      <c r="B13" s="8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2:35" ht="11.25">
      <c r="B14" s="86">
        <v>1</v>
      </c>
      <c r="C14" s="11" t="s">
        <v>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" t="s">
        <v>9</v>
      </c>
      <c r="AI14" s="4"/>
    </row>
    <row r="15" spans="2:35" ht="12" thickBot="1">
      <c r="B15" s="86">
        <v>2</v>
      </c>
      <c r="C15" s="12" t="s">
        <v>10</v>
      </c>
      <c r="D15" s="12" t="s">
        <v>11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4"/>
      <c r="U15" s="4"/>
      <c r="V15" s="4"/>
      <c r="W15" s="4"/>
      <c r="X15" s="4"/>
      <c r="Y15" s="4"/>
      <c r="Z15" s="4"/>
      <c r="AA15" s="4"/>
      <c r="AB15" s="4"/>
      <c r="AC15" s="108" t="s">
        <v>12</v>
      </c>
      <c r="AD15" s="12" t="s">
        <v>13</v>
      </c>
      <c r="AE15" s="11" t="s">
        <v>14</v>
      </c>
      <c r="AF15" s="11" t="s">
        <v>15</v>
      </c>
      <c r="AG15" s="11" t="s">
        <v>16</v>
      </c>
      <c r="AH15" s="11" t="s">
        <v>17</v>
      </c>
      <c r="AI15" s="4"/>
    </row>
    <row r="16" spans="2:35" ht="12" thickBot="1">
      <c r="B16" s="86">
        <v>3</v>
      </c>
      <c r="C16" s="12" t="s">
        <v>18</v>
      </c>
      <c r="D16" s="12" t="s">
        <v>19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4"/>
      <c r="U16" s="4"/>
      <c r="V16" s="4"/>
      <c r="W16" s="4"/>
      <c r="X16" s="4"/>
      <c r="Y16" s="4"/>
      <c r="Z16" s="4"/>
      <c r="AA16" s="4"/>
      <c r="AB16" s="4"/>
      <c r="AC16" s="12" t="s">
        <v>30</v>
      </c>
      <c r="AD16" s="108" t="s">
        <v>31</v>
      </c>
      <c r="AE16" s="12" t="s">
        <v>32</v>
      </c>
      <c r="AF16" s="12" t="s">
        <v>33</v>
      </c>
      <c r="AG16" s="11" t="s">
        <v>34</v>
      </c>
      <c r="AH16" s="11" t="s">
        <v>35</v>
      </c>
      <c r="AI16" s="4"/>
    </row>
    <row r="17" spans="2:35" ht="12" thickBot="1">
      <c r="B17" s="86">
        <v>4</v>
      </c>
      <c r="C17" s="12" t="s">
        <v>36</v>
      </c>
      <c r="D17" s="12" t="s">
        <v>37</v>
      </c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12" t="s">
        <v>38</v>
      </c>
      <c r="T17" s="12" t="s">
        <v>39</v>
      </c>
      <c r="U17" s="12" t="s">
        <v>40</v>
      </c>
      <c r="V17" s="12" t="s">
        <v>41</v>
      </c>
      <c r="W17" s="12" t="s">
        <v>42</v>
      </c>
      <c r="X17" s="12" t="s">
        <v>43</v>
      </c>
      <c r="Y17" s="12" t="s">
        <v>44</v>
      </c>
      <c r="Z17" s="12" t="s">
        <v>45</v>
      </c>
      <c r="AA17" s="12" t="s">
        <v>46</v>
      </c>
      <c r="AB17" s="12" t="s">
        <v>47</v>
      </c>
      <c r="AC17" s="12" t="s">
        <v>48</v>
      </c>
      <c r="AD17" s="12" t="s">
        <v>49</v>
      </c>
      <c r="AE17" s="108" t="s">
        <v>50</v>
      </c>
      <c r="AF17" s="12" t="s">
        <v>51</v>
      </c>
      <c r="AG17" s="20" t="s">
        <v>52</v>
      </c>
      <c r="AH17" s="11" t="s">
        <v>53</v>
      </c>
      <c r="AI17" s="4"/>
    </row>
    <row r="18" spans="2:35" ht="12" thickBot="1">
      <c r="B18" s="86">
        <v>5</v>
      </c>
      <c r="C18" s="12" t="s">
        <v>54</v>
      </c>
      <c r="D18" s="12" t="s">
        <v>55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12" t="s">
        <v>56</v>
      </c>
      <c r="T18" s="12" t="s">
        <v>57</v>
      </c>
      <c r="U18" s="12" t="s">
        <v>58</v>
      </c>
      <c r="V18" s="12" t="s">
        <v>59</v>
      </c>
      <c r="W18" s="19" t="s">
        <v>60</v>
      </c>
      <c r="X18" s="12" t="s">
        <v>61</v>
      </c>
      <c r="Y18" s="12" t="s">
        <v>62</v>
      </c>
      <c r="Z18" s="12" t="s">
        <v>63</v>
      </c>
      <c r="AA18" s="12" t="s">
        <v>64</v>
      </c>
      <c r="AB18" s="12" t="s">
        <v>65</v>
      </c>
      <c r="AC18" s="12" t="s">
        <v>66</v>
      </c>
      <c r="AD18" s="12" t="s">
        <v>67</v>
      </c>
      <c r="AE18" s="12" t="s">
        <v>68</v>
      </c>
      <c r="AF18" s="108" t="s">
        <v>69</v>
      </c>
      <c r="AG18" s="12" t="s">
        <v>70</v>
      </c>
      <c r="AH18" s="11" t="s">
        <v>71</v>
      </c>
      <c r="AI18" s="4"/>
    </row>
    <row r="19" spans="2:35" ht="12" thickBot="1">
      <c r="B19" s="86">
        <v>6</v>
      </c>
      <c r="C19" s="12" t="s">
        <v>72</v>
      </c>
      <c r="D19" s="12" t="s">
        <v>73</v>
      </c>
      <c r="E19" s="12" t="s">
        <v>100</v>
      </c>
      <c r="F19" s="12" t="s">
        <v>101</v>
      </c>
      <c r="G19" s="12" t="s">
        <v>102</v>
      </c>
      <c r="H19" s="12" t="s">
        <v>103</v>
      </c>
      <c r="I19" s="19" t="s">
        <v>104</v>
      </c>
      <c r="J19" s="12" t="s">
        <v>105</v>
      </c>
      <c r="K19" s="12" t="s">
        <v>106</v>
      </c>
      <c r="L19" s="12" t="s">
        <v>107</v>
      </c>
      <c r="M19" s="12" t="s">
        <v>108</v>
      </c>
      <c r="N19" s="12" t="s">
        <v>109</v>
      </c>
      <c r="O19" s="12" t="s">
        <v>110</v>
      </c>
      <c r="P19" s="12" t="s">
        <v>111</v>
      </c>
      <c r="Q19" s="12" t="s">
        <v>112</v>
      </c>
      <c r="R19" s="12" t="s">
        <v>113</v>
      </c>
      <c r="S19" s="12" t="s">
        <v>114</v>
      </c>
      <c r="T19" s="12" t="s">
        <v>74</v>
      </c>
      <c r="U19" s="12" t="s">
        <v>75</v>
      </c>
      <c r="V19" s="12" t="s">
        <v>76</v>
      </c>
      <c r="W19" s="12" t="s">
        <v>77</v>
      </c>
      <c r="X19" s="12" t="s">
        <v>78</v>
      </c>
      <c r="Y19" s="12" t="s">
        <v>79</v>
      </c>
      <c r="Z19" s="12" t="s">
        <v>80</v>
      </c>
      <c r="AA19" s="12" t="s">
        <v>81</v>
      </c>
      <c r="AB19" s="20" t="s">
        <v>82</v>
      </c>
      <c r="AC19" s="12" t="s">
        <v>83</v>
      </c>
      <c r="AD19" s="12" t="s">
        <v>84</v>
      </c>
      <c r="AE19" s="12" t="s">
        <v>85</v>
      </c>
      <c r="AF19" s="12" t="s">
        <v>86</v>
      </c>
      <c r="AG19" s="108" t="s">
        <v>87</v>
      </c>
      <c r="AH19" s="11" t="s">
        <v>88</v>
      </c>
      <c r="AI19" s="4"/>
    </row>
    <row r="20" spans="2:35" ht="11.25">
      <c r="B20" s="86">
        <v>7</v>
      </c>
      <c r="C20" s="12" t="s">
        <v>89</v>
      </c>
      <c r="D20" s="12" t="s">
        <v>90</v>
      </c>
      <c r="E20" s="12" t="s">
        <v>116</v>
      </c>
      <c r="F20" s="12" t="s">
        <v>117</v>
      </c>
      <c r="G20" s="12" t="s">
        <v>118</v>
      </c>
      <c r="H20" s="12" t="s">
        <v>119</v>
      </c>
      <c r="I20" s="19" t="s">
        <v>120</v>
      </c>
      <c r="J20" s="19" t="s">
        <v>121</v>
      </c>
      <c r="K20" s="19" t="s">
        <v>122</v>
      </c>
      <c r="L20" s="19" t="s">
        <v>123</v>
      </c>
      <c r="M20" s="19" t="s">
        <v>124</v>
      </c>
      <c r="N20" s="19" t="s">
        <v>125</v>
      </c>
      <c r="O20" s="19" t="s">
        <v>126</v>
      </c>
      <c r="P20" s="19" t="s">
        <v>127</v>
      </c>
      <c r="Q20" s="19" t="s">
        <v>128</v>
      </c>
      <c r="R20" s="19" t="s">
        <v>129</v>
      </c>
      <c r="S20" s="19" t="s">
        <v>130</v>
      </c>
      <c r="T20" s="19" t="s">
        <v>91</v>
      </c>
      <c r="U20" s="19" t="s">
        <v>92</v>
      </c>
      <c r="V20" s="19" t="s">
        <v>93</v>
      </c>
      <c r="W20" s="19" t="s">
        <v>94</v>
      </c>
      <c r="X20" s="19" t="s">
        <v>95</v>
      </c>
      <c r="Y20" s="19" t="s">
        <v>96</v>
      </c>
      <c r="Z20" s="19" t="s">
        <v>97</v>
      </c>
      <c r="AA20" s="4"/>
      <c r="AB20" s="4"/>
      <c r="AC20" s="4"/>
      <c r="AD20" s="19" t="s">
        <v>98</v>
      </c>
      <c r="AE20" s="4"/>
      <c r="AF20" s="4"/>
      <c r="AG20" s="4"/>
      <c r="AH20" s="4"/>
      <c r="AI20" s="4"/>
    </row>
    <row r="21" spans="2:35" ht="11.25">
      <c r="B21" s="8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</sheetData>
  <sheetProtection/>
  <printOptions horizontalCentered="1" verticalCentered="1"/>
  <pageMargins left="0.75" right="0.75" top="1" bottom="1" header="0.5" footer="0.5"/>
  <pageSetup horizontalDpi="360" verticalDpi="360" orientation="landscape" scale="125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I9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1.4921875" style="5" customWidth="1"/>
    <col min="2" max="2" width="3.00390625" style="87" customWidth="1"/>
    <col min="3" max="3" width="3.00390625" style="5" customWidth="1"/>
    <col min="4" max="4" width="3.25390625" style="5" customWidth="1"/>
    <col min="5" max="19" width="0.37109375" style="5" customWidth="1"/>
    <col min="20" max="22" width="3.625" style="5" customWidth="1"/>
    <col min="23" max="23" width="3.25390625" style="5" customWidth="1"/>
    <col min="24" max="24" width="3.75390625" style="5" customWidth="1"/>
    <col min="25" max="25" width="3.125" style="5" customWidth="1"/>
    <col min="26" max="26" width="3.625" style="5" customWidth="1"/>
    <col min="27" max="31" width="3.00390625" style="5" customWidth="1"/>
    <col min="32" max="32" width="3.125" style="5" customWidth="1"/>
    <col min="33" max="33" width="2.625" style="5" customWidth="1"/>
    <col min="34" max="34" width="3.00390625" style="5" customWidth="1"/>
    <col min="35" max="35" width="2.125" style="5" customWidth="1"/>
    <col min="36" max="16384" width="9.00390625" style="5" customWidth="1"/>
  </cols>
  <sheetData>
    <row r="1" spans="1:35" ht="11.25">
      <c r="A1" s="4"/>
      <c r="B1" s="8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1.25">
      <c r="A2" s="4"/>
      <c r="B2" s="86">
        <v>1</v>
      </c>
      <c r="C2" s="11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1" t="s">
        <v>9</v>
      </c>
      <c r="AI2" s="4"/>
    </row>
    <row r="3" spans="1:35" ht="12" thickBot="1">
      <c r="A3" s="4"/>
      <c r="B3" s="86">
        <v>2</v>
      </c>
      <c r="C3" s="12" t="s">
        <v>10</v>
      </c>
      <c r="D3" s="12" t="s">
        <v>11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"/>
      <c r="U3" s="4"/>
      <c r="V3" s="4"/>
      <c r="W3" s="4"/>
      <c r="X3" s="4"/>
      <c r="Y3" s="4"/>
      <c r="Z3" s="4"/>
      <c r="AA3" s="4"/>
      <c r="AB3" s="4"/>
      <c r="AC3" s="108" t="s">
        <v>12</v>
      </c>
      <c r="AD3" s="12" t="s">
        <v>13</v>
      </c>
      <c r="AE3" s="11" t="s">
        <v>14</v>
      </c>
      <c r="AF3" s="11" t="s">
        <v>15</v>
      </c>
      <c r="AG3" s="11" t="s">
        <v>16</v>
      </c>
      <c r="AH3" s="11" t="s">
        <v>17</v>
      </c>
      <c r="AI3" s="4"/>
    </row>
    <row r="4" spans="1:35" ht="12" thickBot="1">
      <c r="A4" s="4"/>
      <c r="B4" s="86">
        <v>3</v>
      </c>
      <c r="C4" s="12" t="s">
        <v>18</v>
      </c>
      <c r="D4" s="12" t="s">
        <v>19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"/>
      <c r="U4" s="4"/>
      <c r="V4" s="4"/>
      <c r="W4" s="4"/>
      <c r="X4" s="4"/>
      <c r="Y4" s="4"/>
      <c r="Z4" s="4"/>
      <c r="AA4" s="4"/>
      <c r="AB4" s="4"/>
      <c r="AC4" s="12" t="s">
        <v>30</v>
      </c>
      <c r="AD4" s="108" t="s">
        <v>31</v>
      </c>
      <c r="AE4" s="12" t="s">
        <v>32</v>
      </c>
      <c r="AF4" s="12" t="s">
        <v>33</v>
      </c>
      <c r="AG4" s="11" t="s">
        <v>34</v>
      </c>
      <c r="AH4" s="11" t="s">
        <v>35</v>
      </c>
      <c r="AI4" s="4"/>
    </row>
    <row r="5" spans="1:35" ht="12" thickBot="1">
      <c r="A5" s="4"/>
      <c r="B5" s="86">
        <v>4</v>
      </c>
      <c r="C5" s="12" t="s">
        <v>36</v>
      </c>
      <c r="D5" s="12" t="s">
        <v>37</v>
      </c>
      <c r="E5" s="13" t="s">
        <v>38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2" t="s">
        <v>39</v>
      </c>
      <c r="U5" s="12" t="s">
        <v>40</v>
      </c>
      <c r="V5" s="12" t="s">
        <v>41</v>
      </c>
      <c r="W5" s="12" t="s">
        <v>42</v>
      </c>
      <c r="X5" s="12" t="s">
        <v>43</v>
      </c>
      <c r="Y5" s="12" t="s">
        <v>44</v>
      </c>
      <c r="Z5" s="12" t="s">
        <v>45</v>
      </c>
      <c r="AA5" s="12" t="s">
        <v>46</v>
      </c>
      <c r="AB5" s="12" t="s">
        <v>47</v>
      </c>
      <c r="AC5" s="12" t="s">
        <v>48</v>
      </c>
      <c r="AD5" s="12" t="s">
        <v>49</v>
      </c>
      <c r="AE5" s="108" t="s">
        <v>50</v>
      </c>
      <c r="AF5" s="12" t="s">
        <v>51</v>
      </c>
      <c r="AG5" s="20" t="s">
        <v>52</v>
      </c>
      <c r="AH5" s="11" t="s">
        <v>53</v>
      </c>
      <c r="AI5" s="4"/>
    </row>
    <row r="6" spans="1:35" ht="12" thickBot="1">
      <c r="A6" s="4"/>
      <c r="B6" s="86">
        <v>5</v>
      </c>
      <c r="C6" s="12" t="s">
        <v>54</v>
      </c>
      <c r="D6" s="12" t="s">
        <v>55</v>
      </c>
      <c r="E6" s="16" t="s">
        <v>56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2" t="s">
        <v>57</v>
      </c>
      <c r="U6" s="12" t="s">
        <v>58</v>
      </c>
      <c r="V6" s="12" t="s">
        <v>59</v>
      </c>
      <c r="W6" s="19" t="s">
        <v>60</v>
      </c>
      <c r="X6" s="12" t="s">
        <v>61</v>
      </c>
      <c r="Y6" s="12" t="s">
        <v>62</v>
      </c>
      <c r="Z6" s="12" t="s">
        <v>63</v>
      </c>
      <c r="AA6" s="12" t="s">
        <v>64</v>
      </c>
      <c r="AB6" s="12" t="s">
        <v>65</v>
      </c>
      <c r="AC6" s="12" t="s">
        <v>66</v>
      </c>
      <c r="AD6" s="12" t="s">
        <v>67</v>
      </c>
      <c r="AE6" s="12" t="s">
        <v>68</v>
      </c>
      <c r="AF6" s="108" t="s">
        <v>69</v>
      </c>
      <c r="AG6" s="12" t="s">
        <v>70</v>
      </c>
      <c r="AH6" s="11" t="s">
        <v>71</v>
      </c>
      <c r="AI6" s="4"/>
    </row>
    <row r="7" spans="1:35" ht="12" thickBot="1">
      <c r="A7" s="4"/>
      <c r="B7" s="86">
        <v>6</v>
      </c>
      <c r="C7" s="12" t="s">
        <v>72</v>
      </c>
      <c r="D7" s="12" t="s">
        <v>73</v>
      </c>
      <c r="E7" s="12" t="s">
        <v>100</v>
      </c>
      <c r="F7" s="12" t="s">
        <v>101</v>
      </c>
      <c r="G7" s="12" t="s">
        <v>102</v>
      </c>
      <c r="H7" s="12" t="s">
        <v>103</v>
      </c>
      <c r="I7" s="19" t="s">
        <v>104</v>
      </c>
      <c r="J7" s="12" t="s">
        <v>105</v>
      </c>
      <c r="K7" s="12" t="s">
        <v>106</v>
      </c>
      <c r="L7" s="12" t="s">
        <v>107</v>
      </c>
      <c r="M7" s="12" t="s">
        <v>108</v>
      </c>
      <c r="N7" s="12" t="s">
        <v>109</v>
      </c>
      <c r="O7" s="12" t="s">
        <v>110</v>
      </c>
      <c r="P7" s="12" t="s">
        <v>111</v>
      </c>
      <c r="Q7" s="12" t="s">
        <v>112</v>
      </c>
      <c r="R7" s="12" t="s">
        <v>113</v>
      </c>
      <c r="S7" s="12" t="s">
        <v>114</v>
      </c>
      <c r="T7" s="12" t="s">
        <v>74</v>
      </c>
      <c r="U7" s="12" t="s">
        <v>75</v>
      </c>
      <c r="V7" s="12" t="s">
        <v>76</v>
      </c>
      <c r="W7" s="12" t="s">
        <v>77</v>
      </c>
      <c r="X7" s="12" t="s">
        <v>78</v>
      </c>
      <c r="Y7" s="12" t="s">
        <v>79</v>
      </c>
      <c r="Z7" s="12" t="s">
        <v>80</v>
      </c>
      <c r="AA7" s="12" t="s">
        <v>81</v>
      </c>
      <c r="AB7" s="20" t="s">
        <v>82</v>
      </c>
      <c r="AC7" s="12" t="s">
        <v>83</v>
      </c>
      <c r="AD7" s="12" t="s">
        <v>84</v>
      </c>
      <c r="AE7" s="12" t="s">
        <v>85</v>
      </c>
      <c r="AF7" s="12" t="s">
        <v>86</v>
      </c>
      <c r="AG7" s="108" t="s">
        <v>87</v>
      </c>
      <c r="AH7" s="11" t="s">
        <v>88</v>
      </c>
      <c r="AI7" s="4"/>
    </row>
    <row r="8" spans="1:35" ht="11.25">
      <c r="A8" s="4"/>
      <c r="B8" s="86">
        <v>7</v>
      </c>
      <c r="C8" s="12" t="s">
        <v>89</v>
      </c>
      <c r="D8" s="12" t="s">
        <v>90</v>
      </c>
      <c r="E8" s="12" t="s">
        <v>116</v>
      </c>
      <c r="F8" s="12" t="s">
        <v>117</v>
      </c>
      <c r="G8" s="12" t="s">
        <v>118</v>
      </c>
      <c r="H8" s="12" t="s">
        <v>119</v>
      </c>
      <c r="I8" s="19" t="s">
        <v>120</v>
      </c>
      <c r="J8" s="19" t="s">
        <v>121</v>
      </c>
      <c r="K8" s="19" t="s">
        <v>122</v>
      </c>
      <c r="L8" s="19" t="s">
        <v>123</v>
      </c>
      <c r="M8" s="19" t="s">
        <v>124</v>
      </c>
      <c r="N8" s="19" t="s">
        <v>125</v>
      </c>
      <c r="O8" s="19" t="s">
        <v>126</v>
      </c>
      <c r="P8" s="19" t="s">
        <v>127</v>
      </c>
      <c r="Q8" s="19" t="s">
        <v>128</v>
      </c>
      <c r="R8" s="19" t="s">
        <v>129</v>
      </c>
      <c r="S8" s="19" t="s">
        <v>130</v>
      </c>
      <c r="T8" s="19" t="s">
        <v>91</v>
      </c>
      <c r="U8" s="19" t="s">
        <v>92</v>
      </c>
      <c r="V8" s="19" t="s">
        <v>93</v>
      </c>
      <c r="W8" s="19" t="s">
        <v>94</v>
      </c>
      <c r="X8" s="19" t="s">
        <v>95</v>
      </c>
      <c r="Y8" s="19" t="s">
        <v>96</v>
      </c>
      <c r="Z8" s="19" t="s">
        <v>97</v>
      </c>
      <c r="AA8" s="4"/>
      <c r="AB8" s="4"/>
      <c r="AC8" s="4"/>
      <c r="AD8" s="19" t="s">
        <v>98</v>
      </c>
      <c r="AE8" s="4"/>
      <c r="AF8" s="4"/>
      <c r="AG8" s="4"/>
      <c r="AH8" s="4"/>
      <c r="AI8" s="4"/>
    </row>
    <row r="9" spans="1:35" ht="11.25">
      <c r="A9" s="4"/>
      <c r="B9" s="8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</sheetData>
  <sheetProtection/>
  <printOptions horizontalCentered="1" verticalCentered="1"/>
  <pageMargins left="0.75" right="0.75" top="1" bottom="1" header="0.5" footer="0.5"/>
  <pageSetup horizontalDpi="360" verticalDpi="360" orientation="landscape" scale="165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AO11"/>
  <sheetViews>
    <sheetView showGridLines="0" zoomScale="75" zoomScaleNormal="75" zoomScalePageLayoutView="0" workbookViewId="0" topLeftCell="A1">
      <selection activeCell="A1" sqref="A1"/>
    </sheetView>
  </sheetViews>
  <sheetFormatPr defaultColWidth="3.625" defaultRowHeight="19.5" customHeight="1"/>
  <cols>
    <col min="1" max="1" width="2.625" style="1" customWidth="1"/>
    <col min="2" max="2" width="4.125" style="83" customWidth="1"/>
    <col min="3" max="4" width="5.625" style="1" customWidth="1"/>
    <col min="5" max="14" width="5.625" style="1" hidden="1" customWidth="1"/>
    <col min="15" max="20" width="5.625" style="1" customWidth="1"/>
    <col min="21" max="22" width="3.625" style="1" customWidth="1"/>
    <col min="23" max="23" width="2.50390625" style="83" customWidth="1"/>
    <col min="24" max="25" width="5.625" style="1" customWidth="1"/>
    <col min="26" max="35" width="5.625" style="1" hidden="1" customWidth="1"/>
    <col min="36" max="41" width="5.625" style="1" customWidth="1"/>
    <col min="42" max="16384" width="3.625" style="1" customWidth="1"/>
  </cols>
  <sheetData>
    <row r="1" spans="2:41" ht="19.5" customHeight="1">
      <c r="B1" s="88"/>
      <c r="C1" s="53" t="s">
        <v>70</v>
      </c>
      <c r="D1" s="53" t="s">
        <v>158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 t="s">
        <v>159</v>
      </c>
      <c r="P1" s="53" t="s">
        <v>160</v>
      </c>
      <c r="Q1" s="53" t="s">
        <v>40</v>
      </c>
      <c r="R1" s="53" t="s">
        <v>161</v>
      </c>
      <c r="S1" s="53" t="s">
        <v>162</v>
      </c>
      <c r="T1" s="53" t="s">
        <v>163</v>
      </c>
      <c r="W1" s="88"/>
      <c r="X1" s="53" t="s">
        <v>70</v>
      </c>
      <c r="Y1" s="53" t="s">
        <v>158</v>
      </c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 t="s">
        <v>159</v>
      </c>
      <c r="AK1" s="53" t="s">
        <v>160</v>
      </c>
      <c r="AL1" s="53" t="s">
        <v>40</v>
      </c>
      <c r="AM1" s="53" t="s">
        <v>161</v>
      </c>
      <c r="AN1" s="53" t="s">
        <v>162</v>
      </c>
      <c r="AO1" s="53" t="s">
        <v>163</v>
      </c>
    </row>
    <row r="2" spans="2:41" ht="33" customHeight="1" thickBot="1">
      <c r="B2" s="82">
        <v>1</v>
      </c>
      <c r="C2" s="7" t="s">
        <v>2</v>
      </c>
      <c r="D2" s="113"/>
      <c r="T2" s="7" t="s">
        <v>9</v>
      </c>
      <c r="W2" s="82">
        <v>1</v>
      </c>
      <c r="X2" s="439" t="s">
        <v>2</v>
      </c>
      <c r="Y2" s="385"/>
      <c r="AJ2" s="435"/>
      <c r="AO2" s="7" t="s">
        <v>9</v>
      </c>
    </row>
    <row r="3" spans="2:41" ht="33" customHeight="1" thickBot="1">
      <c r="B3" s="82">
        <v>2</v>
      </c>
      <c r="C3" s="8" t="s">
        <v>10</v>
      </c>
      <c r="D3" s="8" t="s">
        <v>11</v>
      </c>
      <c r="O3" s="50" t="s">
        <v>12</v>
      </c>
      <c r="P3" s="8" t="s">
        <v>13</v>
      </c>
      <c r="Q3" s="7" t="s">
        <v>14</v>
      </c>
      <c r="R3" s="7" t="s">
        <v>15</v>
      </c>
      <c r="S3" s="7" t="s">
        <v>16</v>
      </c>
      <c r="T3" s="7" t="s">
        <v>17</v>
      </c>
      <c r="W3" s="82">
        <v>2</v>
      </c>
      <c r="X3" s="8" t="s">
        <v>10</v>
      </c>
      <c r="Y3" s="97" t="s">
        <v>11</v>
      </c>
      <c r="AJ3" s="437" t="s">
        <v>12</v>
      </c>
      <c r="AK3" s="8" t="s">
        <v>13</v>
      </c>
      <c r="AL3" s="7" t="s">
        <v>14</v>
      </c>
      <c r="AM3" s="7" t="s">
        <v>15</v>
      </c>
      <c r="AN3" s="7" t="s">
        <v>16</v>
      </c>
      <c r="AO3" s="7" t="s">
        <v>17</v>
      </c>
    </row>
    <row r="4" spans="2:41" ht="33" customHeight="1" thickBot="1">
      <c r="B4" s="82">
        <v>3</v>
      </c>
      <c r="C4" s="8" t="s">
        <v>18</v>
      </c>
      <c r="D4" s="8" t="s">
        <v>19</v>
      </c>
      <c r="O4" s="8" t="s">
        <v>30</v>
      </c>
      <c r="P4" s="50" t="s">
        <v>31</v>
      </c>
      <c r="Q4" s="8" t="s">
        <v>32</v>
      </c>
      <c r="R4" s="8" t="s">
        <v>33</v>
      </c>
      <c r="S4" s="7" t="s">
        <v>34</v>
      </c>
      <c r="T4" s="7" t="s">
        <v>35</v>
      </c>
      <c r="W4" s="82">
        <v>3</v>
      </c>
      <c r="X4" s="8" t="s">
        <v>18</v>
      </c>
      <c r="Y4" s="8" t="s">
        <v>19</v>
      </c>
      <c r="AJ4" s="438" t="s">
        <v>30</v>
      </c>
      <c r="AK4" s="437" t="s">
        <v>31</v>
      </c>
      <c r="AL4" s="8" t="s">
        <v>32</v>
      </c>
      <c r="AM4" s="8" t="s">
        <v>33</v>
      </c>
      <c r="AN4" s="7" t="s">
        <v>34</v>
      </c>
      <c r="AO4" s="7" t="s">
        <v>35</v>
      </c>
    </row>
    <row r="5" spans="2:41" ht="33" customHeight="1" thickBot="1">
      <c r="B5" s="82">
        <v>4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 t="s">
        <v>44</v>
      </c>
      <c r="L5" s="8" t="s">
        <v>45</v>
      </c>
      <c r="M5" s="8" t="s">
        <v>46</v>
      </c>
      <c r="N5" s="8" t="s">
        <v>47</v>
      </c>
      <c r="O5" s="8" t="s">
        <v>48</v>
      </c>
      <c r="P5" s="8" t="s">
        <v>49</v>
      </c>
      <c r="Q5" s="50" t="s">
        <v>50</v>
      </c>
      <c r="R5" s="8" t="s">
        <v>51</v>
      </c>
      <c r="S5" s="9" t="s">
        <v>52</v>
      </c>
      <c r="T5" s="7" t="s">
        <v>53</v>
      </c>
      <c r="W5" s="82">
        <v>4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42</v>
      </c>
      <c r="AE5" s="8" t="s">
        <v>43</v>
      </c>
      <c r="AF5" s="8" t="s">
        <v>44</v>
      </c>
      <c r="AG5" s="8" t="s">
        <v>45</v>
      </c>
      <c r="AH5" s="8" t="s">
        <v>46</v>
      </c>
      <c r="AI5" s="431" t="s">
        <v>47</v>
      </c>
      <c r="AJ5" s="433" t="s">
        <v>48</v>
      </c>
      <c r="AK5" s="36"/>
      <c r="AL5" s="437" t="s">
        <v>50</v>
      </c>
      <c r="AM5" s="8" t="s">
        <v>51</v>
      </c>
      <c r="AN5" s="9" t="s">
        <v>52</v>
      </c>
      <c r="AO5" s="7" t="s">
        <v>53</v>
      </c>
    </row>
    <row r="6" spans="2:41" ht="33" customHeight="1" thickBot="1">
      <c r="B6" s="82">
        <v>5</v>
      </c>
      <c r="C6" s="8" t="s">
        <v>54</v>
      </c>
      <c r="D6" s="8" t="s">
        <v>55</v>
      </c>
      <c r="E6" s="8" t="s">
        <v>56</v>
      </c>
      <c r="F6" s="8" t="s">
        <v>57</v>
      </c>
      <c r="G6" s="8" t="s">
        <v>58</v>
      </c>
      <c r="H6" s="8" t="s">
        <v>59</v>
      </c>
      <c r="I6" s="10" t="s">
        <v>60</v>
      </c>
      <c r="J6" s="8" t="s">
        <v>61</v>
      </c>
      <c r="K6" s="8" t="s">
        <v>62</v>
      </c>
      <c r="L6" s="8" t="s">
        <v>63</v>
      </c>
      <c r="M6" s="8" t="s">
        <v>64</v>
      </c>
      <c r="N6" s="8" t="s">
        <v>65</v>
      </c>
      <c r="O6" s="8" t="s">
        <v>66</v>
      </c>
      <c r="P6" s="8" t="s">
        <v>67</v>
      </c>
      <c r="Q6" s="8" t="s">
        <v>68</v>
      </c>
      <c r="R6" s="50" t="s">
        <v>69</v>
      </c>
      <c r="S6" s="8" t="s">
        <v>70</v>
      </c>
      <c r="T6" s="7" t="s">
        <v>71</v>
      </c>
      <c r="W6" s="82">
        <v>5</v>
      </c>
      <c r="X6" s="8" t="s">
        <v>54</v>
      </c>
      <c r="Y6" s="8" t="s">
        <v>55</v>
      </c>
      <c r="Z6" s="8" t="s">
        <v>56</v>
      </c>
      <c r="AA6" s="8" t="s">
        <v>57</v>
      </c>
      <c r="AB6" s="8" t="s">
        <v>58</v>
      </c>
      <c r="AC6" s="8" t="s">
        <v>59</v>
      </c>
      <c r="AD6" s="10" t="s">
        <v>60</v>
      </c>
      <c r="AE6" s="8" t="s">
        <v>61</v>
      </c>
      <c r="AF6" s="8" t="s">
        <v>62</v>
      </c>
      <c r="AG6" s="8" t="s">
        <v>63</v>
      </c>
      <c r="AH6" s="8" t="s">
        <v>64</v>
      </c>
      <c r="AI6" s="431" t="s">
        <v>65</v>
      </c>
      <c r="AJ6" s="433" t="s">
        <v>66</v>
      </c>
      <c r="AK6" s="8" t="s">
        <v>67</v>
      </c>
      <c r="AL6" s="36" t="s">
        <v>68</v>
      </c>
      <c r="AM6" s="437" t="s">
        <v>69</v>
      </c>
      <c r="AN6" s="8" t="s">
        <v>70</v>
      </c>
      <c r="AO6" s="7" t="s">
        <v>71</v>
      </c>
    </row>
    <row r="7" spans="2:41" ht="33" customHeight="1" thickBot="1">
      <c r="B7" s="82">
        <v>6</v>
      </c>
      <c r="C7" s="8" t="s">
        <v>72</v>
      </c>
      <c r="D7" s="8" t="s">
        <v>73</v>
      </c>
      <c r="F7" s="8" t="s">
        <v>74</v>
      </c>
      <c r="G7" s="8" t="s">
        <v>75</v>
      </c>
      <c r="H7" s="8" t="s">
        <v>76</v>
      </c>
      <c r="I7" s="8" t="s">
        <v>77</v>
      </c>
      <c r="J7" s="8" t="s">
        <v>78</v>
      </c>
      <c r="K7" s="8" t="s">
        <v>79</v>
      </c>
      <c r="L7" s="8" t="s">
        <v>80</v>
      </c>
      <c r="M7" s="8" t="s">
        <v>81</v>
      </c>
      <c r="N7" s="9" t="s">
        <v>82</v>
      </c>
      <c r="O7" s="8" t="s">
        <v>83</v>
      </c>
      <c r="P7" s="8" t="s">
        <v>84</v>
      </c>
      <c r="Q7" s="8" t="s">
        <v>85</v>
      </c>
      <c r="R7" s="8" t="s">
        <v>86</v>
      </c>
      <c r="S7" s="50" t="s">
        <v>87</v>
      </c>
      <c r="T7" s="7" t="s">
        <v>88</v>
      </c>
      <c r="W7" s="82">
        <v>6</v>
      </c>
      <c r="X7" s="8" t="s">
        <v>72</v>
      </c>
      <c r="Y7" s="8" t="s">
        <v>73</v>
      </c>
      <c r="AA7" s="8" t="s">
        <v>74</v>
      </c>
      <c r="AB7" s="8" t="s">
        <v>75</v>
      </c>
      <c r="AC7" s="8" t="s">
        <v>76</v>
      </c>
      <c r="AD7" s="8" t="s">
        <v>77</v>
      </c>
      <c r="AE7" s="8" t="s">
        <v>78</v>
      </c>
      <c r="AF7" s="8" t="s">
        <v>79</v>
      </c>
      <c r="AG7" s="8" t="s">
        <v>80</v>
      </c>
      <c r="AH7" s="8" t="s">
        <v>81</v>
      </c>
      <c r="AI7" s="432" t="s">
        <v>82</v>
      </c>
      <c r="AJ7" s="433" t="s">
        <v>83</v>
      </c>
      <c r="AK7" s="8" t="s">
        <v>84</v>
      </c>
      <c r="AL7" s="8" t="s">
        <v>85</v>
      </c>
      <c r="AM7" s="36" t="s">
        <v>86</v>
      </c>
      <c r="AN7" s="437" t="s">
        <v>87</v>
      </c>
      <c r="AO7" s="7" t="s">
        <v>88</v>
      </c>
    </row>
    <row r="8" spans="2:41" ht="33" customHeight="1" thickBot="1">
      <c r="B8" s="82">
        <v>7</v>
      </c>
      <c r="C8" s="8" t="s">
        <v>89</v>
      </c>
      <c r="D8" s="8" t="s">
        <v>90</v>
      </c>
      <c r="F8" s="10" t="s">
        <v>164</v>
      </c>
      <c r="G8" s="10" t="s">
        <v>165</v>
      </c>
      <c r="H8" s="10" t="s">
        <v>166</v>
      </c>
      <c r="J8" s="10" t="s">
        <v>167</v>
      </c>
      <c r="K8" s="10" t="s">
        <v>93</v>
      </c>
      <c r="L8" s="10" t="s">
        <v>97</v>
      </c>
      <c r="P8" s="10" t="s">
        <v>98</v>
      </c>
      <c r="W8" s="82">
        <v>7</v>
      </c>
      <c r="X8" s="8"/>
      <c r="Y8" s="8" t="s">
        <v>90</v>
      </c>
      <c r="AA8" s="10" t="s">
        <v>164</v>
      </c>
      <c r="AB8" s="10" t="s">
        <v>165</v>
      </c>
      <c r="AC8" s="10" t="s">
        <v>166</v>
      </c>
      <c r="AE8" s="10" t="s">
        <v>167</v>
      </c>
      <c r="AF8" s="10" t="s">
        <v>93</v>
      </c>
      <c r="AG8" s="10" t="s">
        <v>97</v>
      </c>
      <c r="AJ8" s="434"/>
      <c r="AK8" s="10" t="s">
        <v>98</v>
      </c>
      <c r="AO8" s="436"/>
    </row>
    <row r="9" ht="33" customHeight="1" thickTop="1"/>
    <row r="10" spans="5:40" ht="33" customHeight="1">
      <c r="E10" s="2" t="s">
        <v>99</v>
      </c>
      <c r="F10" s="8" t="s">
        <v>100</v>
      </c>
      <c r="G10" s="8" t="s">
        <v>102</v>
      </c>
      <c r="H10" s="8" t="s">
        <v>103</v>
      </c>
      <c r="I10" s="10" t="s">
        <v>104</v>
      </c>
      <c r="J10" s="8" t="s">
        <v>105</v>
      </c>
      <c r="K10" s="8" t="s">
        <v>106</v>
      </c>
      <c r="L10" s="8" t="s">
        <v>107</v>
      </c>
      <c r="M10" s="8" t="s">
        <v>108</v>
      </c>
      <c r="N10" s="8" t="s">
        <v>109</v>
      </c>
      <c r="O10"/>
      <c r="P10"/>
      <c r="Q10"/>
      <c r="R10"/>
      <c r="S10"/>
      <c r="Z10" s="2" t="s">
        <v>99</v>
      </c>
      <c r="AA10" s="8" t="s">
        <v>100</v>
      </c>
      <c r="AB10" s="8" t="s">
        <v>102</v>
      </c>
      <c r="AC10" s="8" t="s">
        <v>103</v>
      </c>
      <c r="AD10" s="10" t="s">
        <v>104</v>
      </c>
      <c r="AE10" s="8" t="s">
        <v>105</v>
      </c>
      <c r="AF10" s="8" t="s">
        <v>106</v>
      </c>
      <c r="AG10" s="8" t="s">
        <v>107</v>
      </c>
      <c r="AH10" s="8" t="s">
        <v>108</v>
      </c>
      <c r="AI10" s="8" t="s">
        <v>109</v>
      </c>
      <c r="AJ10"/>
      <c r="AK10"/>
      <c r="AL10"/>
      <c r="AM10"/>
      <c r="AN10"/>
    </row>
    <row r="11" spans="5:40" ht="33" customHeight="1">
      <c r="E11" s="2" t="s">
        <v>115</v>
      </c>
      <c r="F11" s="8" t="s">
        <v>116</v>
      </c>
      <c r="G11" s="8" t="s">
        <v>118</v>
      </c>
      <c r="H11" s="8" t="s">
        <v>119</v>
      </c>
      <c r="I11" s="10" t="s">
        <v>120</v>
      </c>
      <c r="J11" s="10" t="s">
        <v>121</v>
      </c>
      <c r="K11" s="10" t="s">
        <v>122</v>
      </c>
      <c r="L11" s="10" t="s">
        <v>123</v>
      </c>
      <c r="M11" s="10" t="s">
        <v>124</v>
      </c>
      <c r="N11" s="10" t="s">
        <v>125</v>
      </c>
      <c r="O11"/>
      <c r="P11"/>
      <c r="Q11"/>
      <c r="R11"/>
      <c r="S11"/>
      <c r="Z11" s="2" t="s">
        <v>115</v>
      </c>
      <c r="AA11" s="8" t="s">
        <v>116</v>
      </c>
      <c r="AB11" s="8" t="s">
        <v>118</v>
      </c>
      <c r="AC11" s="8" t="s">
        <v>119</v>
      </c>
      <c r="AD11" s="10" t="s">
        <v>120</v>
      </c>
      <c r="AE11" s="10" t="s">
        <v>121</v>
      </c>
      <c r="AF11" s="10" t="s">
        <v>122</v>
      </c>
      <c r="AG11" s="10" t="s">
        <v>123</v>
      </c>
      <c r="AH11" s="10" t="s">
        <v>124</v>
      </c>
      <c r="AI11" s="10" t="s">
        <v>125</v>
      </c>
      <c r="AJ11"/>
      <c r="AK11"/>
      <c r="AL11"/>
      <c r="AM11"/>
      <c r="AN11"/>
    </row>
  </sheetData>
  <sheetProtection/>
  <printOptions horizontalCentered="1"/>
  <pageMargins left="0.4" right="0.75" top="1" bottom="1" header="0.5" footer="0.5"/>
  <pageSetup horizontalDpi="120" verticalDpi="120" orientation="portrait" scale="175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1"/>
  <sheetViews>
    <sheetView showGridLines="0" zoomScale="75" zoomScaleNormal="75" zoomScalePageLayoutView="0" workbookViewId="0" topLeftCell="A1">
      <selection activeCell="A1" sqref="A1"/>
    </sheetView>
  </sheetViews>
  <sheetFormatPr defaultColWidth="3.625" defaultRowHeight="19.5" customHeight="1"/>
  <cols>
    <col min="1" max="1" width="2.625" style="1" customWidth="1"/>
    <col min="2" max="2" width="4.125" style="88" customWidth="1"/>
    <col min="3" max="4" width="5.625" style="1" customWidth="1"/>
    <col min="5" max="14" width="5.625" style="1" hidden="1" customWidth="1"/>
    <col min="15" max="20" width="5.625" style="1" customWidth="1"/>
    <col min="21" max="16384" width="3.625" style="1" customWidth="1"/>
  </cols>
  <sheetData>
    <row r="1" spans="3:20" ht="19.5" customHeight="1">
      <c r="C1" s="53" t="s">
        <v>70</v>
      </c>
      <c r="D1" s="53" t="s">
        <v>158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 t="s">
        <v>159</v>
      </c>
      <c r="P1" s="53" t="s">
        <v>160</v>
      </c>
      <c r="Q1" s="53" t="s">
        <v>40</v>
      </c>
      <c r="R1" s="53" t="s">
        <v>161</v>
      </c>
      <c r="S1" s="53" t="s">
        <v>162</v>
      </c>
      <c r="T1" s="53" t="s">
        <v>163</v>
      </c>
    </row>
    <row r="2" spans="2:20" ht="33" customHeight="1" thickBot="1">
      <c r="B2" s="82">
        <v>1</v>
      </c>
      <c r="C2" s="7"/>
      <c r="D2" s="113"/>
      <c r="T2" s="7"/>
    </row>
    <row r="3" spans="2:20" ht="33" customHeight="1" thickBot="1">
      <c r="B3" s="82">
        <v>2</v>
      </c>
      <c r="C3" s="8"/>
      <c r="D3" s="8"/>
      <c r="O3" s="50"/>
      <c r="P3" s="8"/>
      <c r="Q3" s="7"/>
      <c r="R3" s="7"/>
      <c r="S3" s="7"/>
      <c r="T3" s="7"/>
    </row>
    <row r="4" spans="2:20" ht="33" customHeight="1" thickBot="1">
      <c r="B4" s="82">
        <v>3</v>
      </c>
      <c r="C4" s="8"/>
      <c r="D4" s="8"/>
      <c r="O4" s="8"/>
      <c r="P4" s="50"/>
      <c r="Q4" s="8"/>
      <c r="R4" s="8"/>
      <c r="S4" s="7"/>
      <c r="T4" s="7"/>
    </row>
    <row r="5" spans="2:20" ht="33" customHeight="1" thickBot="1">
      <c r="B5" s="82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0"/>
      <c r="R5" s="8"/>
      <c r="S5" s="9"/>
      <c r="T5" s="7"/>
    </row>
    <row r="6" spans="2:20" ht="33" customHeight="1" thickBot="1">
      <c r="B6" s="82">
        <v>5</v>
      </c>
      <c r="C6" s="8"/>
      <c r="D6" s="8"/>
      <c r="E6" s="8"/>
      <c r="F6" s="8"/>
      <c r="G6" s="8"/>
      <c r="H6" s="8"/>
      <c r="I6" s="10"/>
      <c r="J6" s="8"/>
      <c r="K6" s="8"/>
      <c r="L6" s="8"/>
      <c r="M6" s="8"/>
      <c r="N6" s="8"/>
      <c r="O6" s="8"/>
      <c r="P6" s="8"/>
      <c r="Q6" s="8"/>
      <c r="R6" s="50"/>
      <c r="S6" s="8"/>
      <c r="T6" s="7"/>
    </row>
    <row r="7" spans="2:20" ht="33" customHeight="1" thickBot="1">
      <c r="B7" s="82">
        <v>6</v>
      </c>
      <c r="C7" s="8"/>
      <c r="D7" s="8"/>
      <c r="F7" s="8"/>
      <c r="G7" s="8"/>
      <c r="H7" s="8"/>
      <c r="I7" s="8"/>
      <c r="J7" s="8"/>
      <c r="K7" s="8"/>
      <c r="L7" s="8"/>
      <c r="M7" s="8"/>
      <c r="N7" s="9"/>
      <c r="O7" s="8"/>
      <c r="P7" s="8"/>
      <c r="Q7" s="8"/>
      <c r="R7" s="8"/>
      <c r="S7" s="50"/>
      <c r="T7" s="7"/>
    </row>
    <row r="8" spans="2:12" ht="33" customHeight="1">
      <c r="B8" s="82">
        <v>7</v>
      </c>
      <c r="C8" s="8"/>
      <c r="D8" s="8"/>
      <c r="F8" s="10"/>
      <c r="G8" s="10"/>
      <c r="H8" s="10"/>
      <c r="J8" s="10"/>
      <c r="K8" s="10"/>
      <c r="L8" s="10"/>
    </row>
    <row r="9" ht="33" customHeight="1"/>
    <row r="10" spans="5:19" ht="33" customHeight="1">
      <c r="E10" s="2" t="s">
        <v>99</v>
      </c>
      <c r="F10" s="8" t="s">
        <v>100</v>
      </c>
      <c r="G10" s="8" t="s">
        <v>102</v>
      </c>
      <c r="H10" s="8" t="s">
        <v>103</v>
      </c>
      <c r="I10" s="10" t="s">
        <v>104</v>
      </c>
      <c r="J10" s="8" t="s">
        <v>105</v>
      </c>
      <c r="K10" s="8" t="s">
        <v>106</v>
      </c>
      <c r="L10" s="8" t="s">
        <v>107</v>
      </c>
      <c r="M10" s="8" t="s">
        <v>108</v>
      </c>
      <c r="N10" s="8" t="s">
        <v>109</v>
      </c>
      <c r="O10"/>
      <c r="P10"/>
      <c r="Q10"/>
      <c r="R10"/>
      <c r="S10"/>
    </row>
    <row r="11" spans="5:19" ht="33" customHeight="1">
      <c r="E11" s="2" t="s">
        <v>115</v>
      </c>
      <c r="F11" s="8" t="s">
        <v>116</v>
      </c>
      <c r="G11" s="8" t="s">
        <v>118</v>
      </c>
      <c r="H11" s="8" t="s">
        <v>119</v>
      </c>
      <c r="I11" s="10" t="s">
        <v>120</v>
      </c>
      <c r="J11" s="10" t="s">
        <v>121</v>
      </c>
      <c r="K11" s="10" t="s">
        <v>122</v>
      </c>
      <c r="L11" s="10" t="s">
        <v>123</v>
      </c>
      <c r="M11" s="10" t="s">
        <v>124</v>
      </c>
      <c r="N11" s="10" t="s">
        <v>125</v>
      </c>
      <c r="O11"/>
      <c r="P11"/>
      <c r="Q11"/>
      <c r="R11"/>
      <c r="S11"/>
    </row>
  </sheetData>
  <sheetProtection/>
  <printOptions horizontalCentered="1" verticalCentered="1"/>
  <pageMargins left="0.75" right="0.75" top="1" bottom="1" header="0.5" footer="0.5"/>
  <pageSetup fitToHeight="1" fitToWidth="1" horizontalDpi="120" verticalDpi="120" orientation="landscape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5"/>
  <sheetViews>
    <sheetView showGridLines="0" zoomScale="50" zoomScaleNormal="50" zoomScalePageLayoutView="0" workbookViewId="0" topLeftCell="A1">
      <selection activeCell="A1" sqref="A1"/>
    </sheetView>
  </sheetViews>
  <sheetFormatPr defaultColWidth="3.625" defaultRowHeight="19.5" customHeight="1"/>
  <cols>
    <col min="1" max="1" width="2.625" style="54" customWidth="1"/>
    <col min="2" max="2" width="4.125" style="92" customWidth="1"/>
    <col min="3" max="20" width="5.625" style="54" customWidth="1"/>
    <col min="21" max="16384" width="3.625" style="54" customWidth="1"/>
  </cols>
  <sheetData>
    <row r="1" ht="18" customHeight="1">
      <c r="B1" s="90"/>
    </row>
    <row r="2" spans="2:20" ht="18" customHeight="1">
      <c r="B2" s="91"/>
      <c r="C2" s="59" t="s">
        <v>2</v>
      </c>
      <c r="D2" s="56"/>
      <c r="E2" s="56"/>
      <c r="F2" s="56"/>
      <c r="G2" s="56"/>
      <c r="H2" s="56"/>
      <c r="I2" s="81" t="s">
        <v>168</v>
      </c>
      <c r="J2" s="56"/>
      <c r="K2" s="56"/>
      <c r="L2" s="56"/>
      <c r="M2" s="56"/>
      <c r="N2" s="56"/>
      <c r="O2" s="56"/>
      <c r="P2" s="56"/>
      <c r="Q2" s="56"/>
      <c r="R2" s="56"/>
      <c r="S2" s="56"/>
      <c r="T2" s="66" t="s">
        <v>9</v>
      </c>
    </row>
    <row r="3" spans="2:20" ht="18" customHeight="1">
      <c r="B3" s="91"/>
      <c r="C3" s="60">
        <v>2.1</v>
      </c>
      <c r="D3" s="56"/>
      <c r="E3" s="56"/>
      <c r="F3"/>
      <c r="G3" s="75"/>
      <c r="H3" s="75"/>
      <c r="I3" s="75"/>
      <c r="J3" s="75"/>
      <c r="K3" s="75"/>
      <c r="L3" s="75"/>
      <c r="M3" s="75"/>
      <c r="N3" s="56"/>
      <c r="O3" s="56"/>
      <c r="P3" s="56"/>
      <c r="Q3" s="56"/>
      <c r="R3" s="56"/>
      <c r="S3" s="56"/>
      <c r="T3" s="60" t="s">
        <v>169</v>
      </c>
    </row>
    <row r="4" spans="2:20" ht="18" customHeight="1">
      <c r="B4" s="91"/>
      <c r="C4" s="61" t="s">
        <v>10</v>
      </c>
      <c r="D4" s="63" t="s">
        <v>11</v>
      </c>
      <c r="E4" s="56"/>
      <c r="F4" s="112" t="s">
        <v>170</v>
      </c>
      <c r="G4" s="75"/>
      <c r="H4" s="75"/>
      <c r="I4" s="75"/>
      <c r="J4" s="75"/>
      <c r="K4" s="75"/>
      <c r="L4" s="75"/>
      <c r="M4" s="75"/>
      <c r="N4" s="56"/>
      <c r="O4" s="109" t="s">
        <v>12</v>
      </c>
      <c r="P4" s="63" t="s">
        <v>13</v>
      </c>
      <c r="Q4" s="66" t="s">
        <v>14</v>
      </c>
      <c r="R4" s="66" t="s">
        <v>15</v>
      </c>
      <c r="S4" s="66" t="s">
        <v>16</v>
      </c>
      <c r="T4" s="66" t="s">
        <v>17</v>
      </c>
    </row>
    <row r="5" spans="2:20" ht="18" customHeight="1" thickBot="1">
      <c r="B5" s="91"/>
      <c r="C5" s="62">
        <v>0.98</v>
      </c>
      <c r="D5" s="64">
        <v>1.57</v>
      </c>
      <c r="E5" s="56"/>
      <c r="F5" s="112" t="s">
        <v>171</v>
      </c>
      <c r="G5" s="75"/>
      <c r="H5" s="75"/>
      <c r="I5" s="75"/>
      <c r="J5" s="75"/>
      <c r="K5" s="75"/>
      <c r="L5" s="75"/>
      <c r="M5" s="75"/>
      <c r="N5" s="56"/>
      <c r="O5" s="110">
        <v>2.04</v>
      </c>
      <c r="P5" s="64">
        <v>2.55</v>
      </c>
      <c r="Q5" s="67">
        <v>3.04</v>
      </c>
      <c r="R5" s="67">
        <v>3.44</v>
      </c>
      <c r="S5" s="67">
        <v>3.98</v>
      </c>
      <c r="T5" s="60" t="s">
        <v>169</v>
      </c>
    </row>
    <row r="6" spans="2:20" ht="18" customHeight="1">
      <c r="B6" s="91"/>
      <c r="C6" s="63" t="s">
        <v>18</v>
      </c>
      <c r="D6" s="63" t="s">
        <v>19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63" t="s">
        <v>30</v>
      </c>
      <c r="P6" s="109" t="s">
        <v>31</v>
      </c>
      <c r="Q6" s="63" t="s">
        <v>32</v>
      </c>
      <c r="R6" s="63" t="s">
        <v>33</v>
      </c>
      <c r="S6" s="66" t="s">
        <v>34</v>
      </c>
      <c r="T6" s="66" t="s">
        <v>35</v>
      </c>
    </row>
    <row r="7" spans="2:20" ht="18" customHeight="1" thickBot="1">
      <c r="B7" s="91"/>
      <c r="C7" s="64">
        <v>0.93</v>
      </c>
      <c r="D7" s="64">
        <v>1.31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64">
        <v>1.61</v>
      </c>
      <c r="P7" s="110">
        <v>1.9</v>
      </c>
      <c r="Q7" s="64">
        <v>2.19</v>
      </c>
      <c r="R7" s="64">
        <v>2.58</v>
      </c>
      <c r="S7" s="67">
        <v>3.16</v>
      </c>
      <c r="T7" s="60" t="s">
        <v>169</v>
      </c>
    </row>
    <row r="8" spans="2:20" ht="18" customHeight="1">
      <c r="B8" s="91"/>
      <c r="C8" s="63" t="s">
        <v>36</v>
      </c>
      <c r="D8" s="63" t="s">
        <v>37</v>
      </c>
      <c r="E8" s="63" t="s">
        <v>38</v>
      </c>
      <c r="F8" s="63" t="s">
        <v>39</v>
      </c>
      <c r="G8" s="63" t="s">
        <v>40</v>
      </c>
      <c r="H8" s="63" t="s">
        <v>41</v>
      </c>
      <c r="I8" s="63" t="s">
        <v>42</v>
      </c>
      <c r="J8" s="63" t="s">
        <v>43</v>
      </c>
      <c r="K8" s="63" t="s">
        <v>44</v>
      </c>
      <c r="L8" s="63" t="s">
        <v>45</v>
      </c>
      <c r="M8" s="63" t="s">
        <v>46</v>
      </c>
      <c r="N8" s="63" t="s">
        <v>47</v>
      </c>
      <c r="O8" s="63" t="s">
        <v>48</v>
      </c>
      <c r="P8" s="63" t="s">
        <v>49</v>
      </c>
      <c r="Q8" s="109" t="s">
        <v>50</v>
      </c>
      <c r="R8" s="63" t="s">
        <v>51</v>
      </c>
      <c r="S8" s="68" t="s">
        <v>52</v>
      </c>
      <c r="T8" s="66" t="s">
        <v>53</v>
      </c>
    </row>
    <row r="9" spans="2:20" ht="18" customHeight="1" thickBot="1">
      <c r="B9" s="91"/>
      <c r="C9" s="64">
        <v>0.82</v>
      </c>
      <c r="D9" s="64">
        <v>1</v>
      </c>
      <c r="E9" s="64">
        <v>1.36</v>
      </c>
      <c r="F9" s="64">
        <v>1.54</v>
      </c>
      <c r="G9" s="64">
        <v>1.63</v>
      </c>
      <c r="H9" s="64">
        <v>1.66</v>
      </c>
      <c r="I9" s="64">
        <v>1.55</v>
      </c>
      <c r="J9" s="64">
        <v>1.83</v>
      </c>
      <c r="K9" s="64">
        <v>1.88</v>
      </c>
      <c r="L9" s="64">
        <v>1.91</v>
      </c>
      <c r="M9" s="64">
        <v>1.9</v>
      </c>
      <c r="N9" s="64">
        <v>1.65</v>
      </c>
      <c r="O9" s="64">
        <v>1.81</v>
      </c>
      <c r="P9" s="64">
        <v>2.01</v>
      </c>
      <c r="Q9" s="110">
        <v>2.18</v>
      </c>
      <c r="R9" s="64">
        <v>2.55</v>
      </c>
      <c r="S9" s="69">
        <v>2.96</v>
      </c>
      <c r="T9" s="60" t="s">
        <v>169</v>
      </c>
    </row>
    <row r="10" spans="2:20" ht="18" customHeight="1">
      <c r="B10" s="91"/>
      <c r="C10" s="63" t="s">
        <v>54</v>
      </c>
      <c r="D10" s="63" t="s">
        <v>55</v>
      </c>
      <c r="E10" s="63" t="s">
        <v>56</v>
      </c>
      <c r="F10" s="63" t="s">
        <v>57</v>
      </c>
      <c r="G10" s="63" t="s">
        <v>58</v>
      </c>
      <c r="H10" s="63" t="s">
        <v>59</v>
      </c>
      <c r="I10" s="71" t="s">
        <v>60</v>
      </c>
      <c r="J10" s="63" t="s">
        <v>61</v>
      </c>
      <c r="K10" s="63" t="s">
        <v>62</v>
      </c>
      <c r="L10" s="63" t="s">
        <v>63</v>
      </c>
      <c r="M10" s="63" t="s">
        <v>64</v>
      </c>
      <c r="N10" s="63" t="s">
        <v>65</v>
      </c>
      <c r="O10" s="63" t="s">
        <v>66</v>
      </c>
      <c r="P10" s="63" t="s">
        <v>67</v>
      </c>
      <c r="Q10" s="63" t="s">
        <v>68</v>
      </c>
      <c r="R10" s="109" t="s">
        <v>69</v>
      </c>
      <c r="S10" s="63" t="s">
        <v>70</v>
      </c>
      <c r="T10" s="66" t="s">
        <v>71</v>
      </c>
    </row>
    <row r="11" spans="2:20" ht="18" customHeight="1" thickBot="1">
      <c r="B11" s="91"/>
      <c r="C11" s="64">
        <v>0.82</v>
      </c>
      <c r="D11" s="64">
        <v>0.95</v>
      </c>
      <c r="E11" s="64">
        <v>1.22</v>
      </c>
      <c r="F11" s="64">
        <v>1.33</v>
      </c>
      <c r="G11" s="65">
        <v>1.6</v>
      </c>
      <c r="H11" s="64">
        <v>2.16</v>
      </c>
      <c r="I11" s="72">
        <v>1.9</v>
      </c>
      <c r="J11" s="65">
        <v>2.2</v>
      </c>
      <c r="K11" s="64">
        <v>2.28</v>
      </c>
      <c r="L11" s="64">
        <v>2.2</v>
      </c>
      <c r="M11" s="64">
        <v>1.93</v>
      </c>
      <c r="N11" s="64">
        <v>1.69</v>
      </c>
      <c r="O11" s="64">
        <v>1.78</v>
      </c>
      <c r="P11" s="64">
        <v>1.96</v>
      </c>
      <c r="Q11" s="64">
        <v>2.05</v>
      </c>
      <c r="R11" s="111">
        <v>2.1</v>
      </c>
      <c r="S11" s="64">
        <v>2.66</v>
      </c>
      <c r="T11" s="70">
        <v>2.6</v>
      </c>
    </row>
    <row r="12" spans="2:20" ht="18" customHeight="1">
      <c r="B12" s="91"/>
      <c r="C12" s="63" t="s">
        <v>72</v>
      </c>
      <c r="D12" s="63" t="s">
        <v>73</v>
      </c>
      <c r="E12" s="56"/>
      <c r="F12" s="63" t="s">
        <v>74</v>
      </c>
      <c r="G12" s="63" t="s">
        <v>75</v>
      </c>
      <c r="H12" s="63" t="s">
        <v>76</v>
      </c>
      <c r="I12" s="63" t="s">
        <v>77</v>
      </c>
      <c r="J12" s="63" t="s">
        <v>78</v>
      </c>
      <c r="K12" s="63" t="s">
        <v>79</v>
      </c>
      <c r="L12" s="63" t="s">
        <v>80</v>
      </c>
      <c r="M12" s="63" t="s">
        <v>81</v>
      </c>
      <c r="N12" s="68" t="s">
        <v>82</v>
      </c>
      <c r="O12" s="63" t="s">
        <v>83</v>
      </c>
      <c r="P12" s="63" t="s">
        <v>84</v>
      </c>
      <c r="Q12" s="63" t="s">
        <v>85</v>
      </c>
      <c r="R12" s="63" t="s">
        <v>86</v>
      </c>
      <c r="S12" s="109" t="s">
        <v>87</v>
      </c>
      <c r="T12" s="66" t="s">
        <v>88</v>
      </c>
    </row>
    <row r="13" spans="2:20" ht="18" customHeight="1" thickBot="1">
      <c r="B13" s="91"/>
      <c r="C13" s="64">
        <v>0.79</v>
      </c>
      <c r="D13" s="64">
        <v>0.89</v>
      </c>
      <c r="E13" s="56"/>
      <c r="F13" s="65">
        <v>1.3</v>
      </c>
      <c r="G13" s="65">
        <v>1.5</v>
      </c>
      <c r="H13" s="64">
        <v>2.36</v>
      </c>
      <c r="I13" s="65">
        <v>1.9</v>
      </c>
      <c r="J13" s="65">
        <v>2.2</v>
      </c>
      <c r="K13" s="64">
        <v>2.2</v>
      </c>
      <c r="L13" s="64">
        <v>2.28</v>
      </c>
      <c r="M13" s="64">
        <v>2.54</v>
      </c>
      <c r="N13" s="69">
        <v>2</v>
      </c>
      <c r="O13" s="64">
        <v>2.04</v>
      </c>
      <c r="P13" s="64">
        <v>2.33</v>
      </c>
      <c r="Q13" s="64">
        <v>2.02</v>
      </c>
      <c r="R13" s="65">
        <v>2</v>
      </c>
      <c r="S13" s="111">
        <v>2.2</v>
      </c>
      <c r="T13" s="60" t="s">
        <v>169</v>
      </c>
    </row>
    <row r="14" spans="2:20" ht="18" customHeight="1">
      <c r="B14" s="91"/>
      <c r="C14" s="63" t="s">
        <v>89</v>
      </c>
      <c r="D14" s="63" t="s">
        <v>90</v>
      </c>
      <c r="E14" s="56"/>
      <c r="F14" s="71" t="s">
        <v>91</v>
      </c>
      <c r="G14" s="71" t="s">
        <v>92</v>
      </c>
      <c r="H14" s="71" t="s">
        <v>93</v>
      </c>
      <c r="I14" s="71" t="s">
        <v>94</v>
      </c>
      <c r="J14" s="71" t="s">
        <v>95</v>
      </c>
      <c r="K14" s="71" t="s">
        <v>96</v>
      </c>
      <c r="L14" s="71" t="s">
        <v>97</v>
      </c>
      <c r="M14" s="56"/>
      <c r="N14" s="56"/>
      <c r="O14" s="56"/>
      <c r="P14" s="71" t="s">
        <v>98</v>
      </c>
      <c r="Q14" s="56"/>
      <c r="R14" s="56"/>
      <c r="S14" s="56"/>
      <c r="T14" s="56"/>
    </row>
    <row r="15" spans="2:20" ht="18" customHeight="1">
      <c r="B15" s="91"/>
      <c r="C15" s="65">
        <v>0.7</v>
      </c>
      <c r="D15" s="64">
        <v>0.89</v>
      </c>
      <c r="E15" s="56"/>
      <c r="F15" s="74" t="s">
        <v>169</v>
      </c>
      <c r="G15" s="74" t="s">
        <v>169</v>
      </c>
      <c r="H15" s="74" t="s">
        <v>169</v>
      </c>
      <c r="I15" s="74" t="s">
        <v>169</v>
      </c>
      <c r="J15" s="74" t="s">
        <v>169</v>
      </c>
      <c r="K15" s="74" t="s">
        <v>169</v>
      </c>
      <c r="L15" s="74" t="s">
        <v>169</v>
      </c>
      <c r="M15" s="56"/>
      <c r="N15" s="56"/>
      <c r="O15" s="56"/>
      <c r="P15" s="74" t="s">
        <v>169</v>
      </c>
      <c r="Q15" s="56"/>
      <c r="R15" s="56"/>
      <c r="S15" s="56"/>
      <c r="T15" s="56"/>
    </row>
    <row r="16" spans="3:20" ht="18" customHeight="1"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3:20" ht="18" customHeight="1">
      <c r="C17" s="56"/>
      <c r="D17" s="56"/>
      <c r="E17" s="94"/>
      <c r="F17" s="63" t="s">
        <v>100</v>
      </c>
      <c r="G17" s="63" t="s">
        <v>101</v>
      </c>
      <c r="H17" s="63" t="s">
        <v>102</v>
      </c>
      <c r="I17" s="63" t="s">
        <v>103</v>
      </c>
      <c r="J17" s="71" t="s">
        <v>104</v>
      </c>
      <c r="K17" s="63" t="s">
        <v>105</v>
      </c>
      <c r="L17" s="63" t="s">
        <v>106</v>
      </c>
      <c r="M17" s="63" t="s">
        <v>107</v>
      </c>
      <c r="N17" s="63" t="s">
        <v>108</v>
      </c>
      <c r="O17" s="63" t="s">
        <v>109</v>
      </c>
      <c r="P17" s="63" t="s">
        <v>110</v>
      </c>
      <c r="Q17" s="63" t="s">
        <v>111</v>
      </c>
      <c r="R17" s="63" t="s">
        <v>112</v>
      </c>
      <c r="S17" s="63" t="s">
        <v>113</v>
      </c>
      <c r="T17" s="63" t="s">
        <v>114</v>
      </c>
    </row>
    <row r="18" spans="3:20" ht="18" customHeight="1">
      <c r="C18" s="56"/>
      <c r="D18" s="56"/>
      <c r="E18" s="94"/>
      <c r="F18" s="64">
        <v>1.1</v>
      </c>
      <c r="G18" s="64">
        <v>1.12</v>
      </c>
      <c r="H18" s="64">
        <v>1.13</v>
      </c>
      <c r="I18" s="64">
        <v>1.14</v>
      </c>
      <c r="J18" s="73">
        <v>1.13</v>
      </c>
      <c r="K18" s="64">
        <v>1.17</v>
      </c>
      <c r="L18" s="65">
        <v>1.2</v>
      </c>
      <c r="M18" s="64">
        <v>1.2</v>
      </c>
      <c r="N18" s="65">
        <v>1.1</v>
      </c>
      <c r="O18" s="64">
        <v>1.22</v>
      </c>
      <c r="P18" s="64">
        <v>1.23</v>
      </c>
      <c r="Q18" s="64">
        <v>1.24</v>
      </c>
      <c r="R18" s="64">
        <v>1.25</v>
      </c>
      <c r="S18" s="65">
        <v>1.1</v>
      </c>
      <c r="T18" s="64">
        <v>1.27</v>
      </c>
    </row>
    <row r="19" spans="2:20" s="55" customFormat="1" ht="18" customHeight="1">
      <c r="B19" s="93"/>
      <c r="C19" s="58"/>
      <c r="D19" s="58"/>
      <c r="E19" s="94"/>
      <c r="F19" s="63" t="s">
        <v>116</v>
      </c>
      <c r="G19" s="63" t="s">
        <v>117</v>
      </c>
      <c r="H19" s="63" t="s">
        <v>118</v>
      </c>
      <c r="I19" s="63" t="s">
        <v>119</v>
      </c>
      <c r="J19" s="71" t="s">
        <v>120</v>
      </c>
      <c r="K19" s="71" t="s">
        <v>121</v>
      </c>
      <c r="L19" s="71" t="s">
        <v>122</v>
      </c>
      <c r="M19" s="71" t="s">
        <v>123</v>
      </c>
      <c r="N19" s="71" t="s">
        <v>124</v>
      </c>
      <c r="O19" s="71" t="s">
        <v>125</v>
      </c>
      <c r="P19" s="71" t="s">
        <v>126</v>
      </c>
      <c r="Q19" s="71" t="s">
        <v>127</v>
      </c>
      <c r="R19" s="71" t="s">
        <v>128</v>
      </c>
      <c r="S19" s="71" t="s">
        <v>129</v>
      </c>
      <c r="T19" s="71" t="s">
        <v>130</v>
      </c>
    </row>
    <row r="20" spans="3:20" ht="18" customHeight="1">
      <c r="C20" s="56"/>
      <c r="D20" s="56"/>
      <c r="E20" s="57"/>
      <c r="F20" s="65">
        <v>1.1</v>
      </c>
      <c r="G20" s="65">
        <v>1.3</v>
      </c>
      <c r="H20" s="65">
        <v>1.5</v>
      </c>
      <c r="I20" s="64">
        <v>1.38</v>
      </c>
      <c r="J20" s="73">
        <v>1.38</v>
      </c>
      <c r="K20" s="73">
        <v>1.36</v>
      </c>
      <c r="L20" s="72">
        <v>1.28</v>
      </c>
      <c r="M20" s="72">
        <v>1.3</v>
      </c>
      <c r="N20" s="72">
        <v>1.3</v>
      </c>
      <c r="O20" s="72">
        <v>1.3</v>
      </c>
      <c r="P20" s="72">
        <v>1.3</v>
      </c>
      <c r="Q20" s="72">
        <v>1.3</v>
      </c>
      <c r="R20" s="72">
        <v>1.3</v>
      </c>
      <c r="S20" s="72">
        <v>1.3</v>
      </c>
      <c r="T20" s="72">
        <v>1.3</v>
      </c>
    </row>
    <row r="22" spans="5:10" ht="37.5" customHeight="1" thickBot="1">
      <c r="E22" s="78" t="s">
        <v>172</v>
      </c>
      <c r="F22" s="79"/>
      <c r="G22" s="79"/>
      <c r="H22" s="78" t="s">
        <v>173</v>
      </c>
      <c r="I22" s="79"/>
      <c r="J22" s="80"/>
    </row>
    <row r="23" spans="5:9" ht="19.5" customHeight="1">
      <c r="E23" s="76">
        <v>0</v>
      </c>
      <c r="F23" s="77"/>
      <c r="G23" s="76"/>
      <c r="H23" s="76" t="s">
        <v>174</v>
      </c>
      <c r="I23" s="76"/>
    </row>
    <row r="24" spans="5:9" ht="19.5" customHeight="1">
      <c r="E24" s="76" t="s">
        <v>175</v>
      </c>
      <c r="F24" s="77"/>
      <c r="G24" s="76"/>
      <c r="H24" s="76" t="s">
        <v>176</v>
      </c>
      <c r="I24" s="76"/>
    </row>
    <row r="25" spans="5:9" ht="19.5" customHeight="1">
      <c r="E25" s="76" t="s">
        <v>177</v>
      </c>
      <c r="F25" s="77"/>
      <c r="G25" s="76"/>
      <c r="H25" s="76" t="s">
        <v>178</v>
      </c>
      <c r="I25" s="76"/>
    </row>
  </sheetData>
  <sheetProtection/>
  <printOptions horizontalCentered="1" verticalCentered="1"/>
  <pageMargins left="0.75" right="0.75" top="1" bottom="1" header="0.5" footer="0.5"/>
  <pageSetup fitToHeight="1" fitToWidth="1" horizontalDpi="120" verticalDpi="120" orientation="landscape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0"/>
  <sheetViews>
    <sheetView showGridLines="0" zoomScale="50" zoomScaleNormal="50" zoomScalePageLayoutView="0" workbookViewId="0" topLeftCell="A1">
      <selection activeCell="A1" sqref="A1"/>
    </sheetView>
  </sheetViews>
  <sheetFormatPr defaultColWidth="3.625" defaultRowHeight="19.5" customHeight="1"/>
  <cols>
    <col min="1" max="1" width="2.625" style="54" customWidth="1"/>
    <col min="2" max="2" width="4.125" style="92" customWidth="1"/>
    <col min="3" max="20" width="5.625" style="54" customWidth="1"/>
    <col min="21" max="16384" width="3.625" style="54" customWidth="1"/>
  </cols>
  <sheetData>
    <row r="1" ht="18" customHeight="1">
      <c r="B1" s="90"/>
    </row>
    <row r="2" spans="2:20" ht="18" customHeight="1">
      <c r="B2" s="91"/>
      <c r="C2" s="59" t="s">
        <v>2</v>
      </c>
      <c r="D2" s="56"/>
      <c r="E2" s="56"/>
      <c r="F2" s="56"/>
      <c r="G2" s="56"/>
      <c r="H2" s="56"/>
      <c r="I2" s="81" t="s">
        <v>168</v>
      </c>
      <c r="J2" s="56"/>
      <c r="K2" s="56"/>
      <c r="L2" s="56"/>
      <c r="M2" s="56"/>
      <c r="N2" s="56"/>
      <c r="O2" s="56"/>
      <c r="P2" s="56"/>
      <c r="Q2" s="56"/>
      <c r="R2" s="56"/>
      <c r="S2" s="56"/>
      <c r="T2" s="66" t="s">
        <v>9</v>
      </c>
    </row>
    <row r="3" spans="2:20" ht="18" customHeight="1">
      <c r="B3" s="91"/>
      <c r="C3" s="60">
        <v>2.1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60" t="s">
        <v>169</v>
      </c>
    </row>
    <row r="4" spans="2:20" ht="18" customHeight="1">
      <c r="B4" s="91"/>
      <c r="C4" s="61" t="s">
        <v>10</v>
      </c>
      <c r="D4" s="63" t="s">
        <v>11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63" t="s">
        <v>12</v>
      </c>
      <c r="P4" s="63" t="s">
        <v>13</v>
      </c>
      <c r="Q4" s="66" t="s">
        <v>14</v>
      </c>
      <c r="R4" s="66" t="s">
        <v>15</v>
      </c>
      <c r="S4" s="66" t="s">
        <v>16</v>
      </c>
      <c r="T4" s="66" t="s">
        <v>17</v>
      </c>
    </row>
    <row r="5" spans="2:20" ht="18" customHeight="1">
      <c r="B5" s="91"/>
      <c r="C5" s="62">
        <v>0.98</v>
      </c>
      <c r="D5" s="64">
        <v>1.57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64">
        <v>2.04</v>
      </c>
      <c r="P5" s="64">
        <v>2.55</v>
      </c>
      <c r="Q5" s="67">
        <v>3.04</v>
      </c>
      <c r="R5" s="67">
        <v>3.44</v>
      </c>
      <c r="S5" s="67">
        <v>3.98</v>
      </c>
      <c r="T5" s="60" t="s">
        <v>169</v>
      </c>
    </row>
    <row r="6" spans="2:20" ht="18" customHeight="1">
      <c r="B6" s="91"/>
      <c r="C6" s="63" t="s">
        <v>18</v>
      </c>
      <c r="D6" s="63" t="s">
        <v>19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63" t="s">
        <v>30</v>
      </c>
      <c r="P6" s="63" t="s">
        <v>31</v>
      </c>
      <c r="Q6" s="63" t="s">
        <v>32</v>
      </c>
      <c r="R6" s="63" t="s">
        <v>33</v>
      </c>
      <c r="S6" s="66" t="s">
        <v>34</v>
      </c>
      <c r="T6" s="66" t="s">
        <v>35</v>
      </c>
    </row>
    <row r="7" spans="2:20" ht="18" customHeight="1">
      <c r="B7" s="91"/>
      <c r="C7" s="64">
        <v>0.93</v>
      </c>
      <c r="D7" s="64">
        <v>1.31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64">
        <v>1.61</v>
      </c>
      <c r="P7" s="64">
        <v>1.9</v>
      </c>
      <c r="Q7" s="64">
        <v>2.19</v>
      </c>
      <c r="R7" s="64">
        <v>2.58</v>
      </c>
      <c r="S7" s="67">
        <v>3.16</v>
      </c>
      <c r="T7" s="60" t="s">
        <v>169</v>
      </c>
    </row>
    <row r="8" spans="2:20" ht="18" customHeight="1">
      <c r="B8" s="91"/>
      <c r="C8" s="63" t="s">
        <v>36</v>
      </c>
      <c r="D8" s="63" t="s">
        <v>37</v>
      </c>
      <c r="E8" s="63" t="s">
        <v>38</v>
      </c>
      <c r="F8" s="63" t="s">
        <v>39</v>
      </c>
      <c r="G8" s="63" t="s">
        <v>40</v>
      </c>
      <c r="H8" s="63" t="s">
        <v>41</v>
      </c>
      <c r="I8" s="63" t="s">
        <v>42</v>
      </c>
      <c r="J8" s="63" t="s">
        <v>43</v>
      </c>
      <c r="K8" s="63" t="s">
        <v>44</v>
      </c>
      <c r="L8" s="63" t="s">
        <v>45</v>
      </c>
      <c r="M8" s="63" t="s">
        <v>46</v>
      </c>
      <c r="N8" s="63" t="s">
        <v>47</v>
      </c>
      <c r="O8" s="63" t="s">
        <v>48</v>
      </c>
      <c r="P8" s="63" t="s">
        <v>49</v>
      </c>
      <c r="Q8" s="63" t="s">
        <v>50</v>
      </c>
      <c r="R8" s="63" t="s">
        <v>51</v>
      </c>
      <c r="S8" s="68" t="s">
        <v>52</v>
      </c>
      <c r="T8" s="66" t="s">
        <v>53</v>
      </c>
    </row>
    <row r="9" spans="2:20" ht="18" customHeight="1">
      <c r="B9" s="91"/>
      <c r="C9" s="64">
        <v>0.82</v>
      </c>
      <c r="D9" s="64">
        <v>1</v>
      </c>
      <c r="E9" s="64">
        <v>1.36</v>
      </c>
      <c r="F9" s="64">
        <v>1.54</v>
      </c>
      <c r="G9" s="64">
        <v>1.63</v>
      </c>
      <c r="H9" s="64">
        <v>1.66</v>
      </c>
      <c r="I9" s="64">
        <v>1.55</v>
      </c>
      <c r="J9" s="64">
        <v>1.83</v>
      </c>
      <c r="K9" s="64">
        <v>1.88</v>
      </c>
      <c r="L9" s="64">
        <v>1.91</v>
      </c>
      <c r="M9" s="64">
        <v>1.9</v>
      </c>
      <c r="N9" s="64">
        <v>1.65</v>
      </c>
      <c r="O9" s="64">
        <v>1.81</v>
      </c>
      <c r="P9" s="64">
        <v>2.01</v>
      </c>
      <c r="Q9" s="64">
        <v>2.18</v>
      </c>
      <c r="R9" s="64">
        <v>2.55</v>
      </c>
      <c r="S9" s="69">
        <v>2.96</v>
      </c>
      <c r="T9" s="60" t="s">
        <v>169</v>
      </c>
    </row>
    <row r="10" spans="2:20" ht="18" customHeight="1">
      <c r="B10" s="91"/>
      <c r="C10" s="63" t="s">
        <v>54</v>
      </c>
      <c r="D10" s="63" t="s">
        <v>55</v>
      </c>
      <c r="E10" s="63" t="s">
        <v>56</v>
      </c>
      <c r="F10" s="63" t="s">
        <v>57</v>
      </c>
      <c r="G10" s="63" t="s">
        <v>58</v>
      </c>
      <c r="H10" s="63" t="s">
        <v>59</v>
      </c>
      <c r="I10" s="71" t="s">
        <v>60</v>
      </c>
      <c r="J10" s="63" t="s">
        <v>61</v>
      </c>
      <c r="K10" s="63" t="s">
        <v>62</v>
      </c>
      <c r="L10" s="63" t="s">
        <v>63</v>
      </c>
      <c r="M10" s="63" t="s">
        <v>64</v>
      </c>
      <c r="N10" s="63" t="s">
        <v>65</v>
      </c>
      <c r="O10" s="63" t="s">
        <v>66</v>
      </c>
      <c r="P10" s="63" t="s">
        <v>67</v>
      </c>
      <c r="Q10" s="63" t="s">
        <v>68</v>
      </c>
      <c r="R10" s="63" t="s">
        <v>69</v>
      </c>
      <c r="S10" s="63" t="s">
        <v>70</v>
      </c>
      <c r="T10" s="66" t="s">
        <v>71</v>
      </c>
    </row>
    <row r="11" spans="2:20" ht="18" customHeight="1">
      <c r="B11" s="91"/>
      <c r="C11" s="64">
        <v>0.82</v>
      </c>
      <c r="D11" s="64">
        <v>0.95</v>
      </c>
      <c r="E11" s="64">
        <v>1.22</v>
      </c>
      <c r="F11" s="64">
        <v>1.33</v>
      </c>
      <c r="G11" s="65">
        <v>1.6</v>
      </c>
      <c r="H11" s="64">
        <v>2.16</v>
      </c>
      <c r="I11" s="72">
        <v>1.9</v>
      </c>
      <c r="J11" s="65">
        <v>2.2</v>
      </c>
      <c r="K11" s="64">
        <v>2.28</v>
      </c>
      <c r="L11" s="64">
        <v>2.2</v>
      </c>
      <c r="M11" s="64">
        <v>1.93</v>
      </c>
      <c r="N11" s="64">
        <v>1.69</v>
      </c>
      <c r="O11" s="64">
        <v>1.78</v>
      </c>
      <c r="P11" s="64">
        <v>1.96</v>
      </c>
      <c r="Q11" s="64">
        <v>2.05</v>
      </c>
      <c r="R11" s="65">
        <v>2.1</v>
      </c>
      <c r="S11" s="64">
        <v>2.66</v>
      </c>
      <c r="T11" s="70">
        <v>2.6</v>
      </c>
    </row>
    <row r="12" spans="2:20" ht="18" customHeight="1">
      <c r="B12" s="91"/>
      <c r="C12" s="63" t="s">
        <v>72</v>
      </c>
      <c r="D12" s="63" t="s">
        <v>73</v>
      </c>
      <c r="E12" s="56"/>
      <c r="F12" s="63" t="s">
        <v>74</v>
      </c>
      <c r="G12" s="63" t="s">
        <v>75</v>
      </c>
      <c r="H12" s="63" t="s">
        <v>76</v>
      </c>
      <c r="I12" s="63" t="s">
        <v>77</v>
      </c>
      <c r="J12" s="63" t="s">
        <v>78</v>
      </c>
      <c r="K12" s="63" t="s">
        <v>79</v>
      </c>
      <c r="L12" s="63" t="s">
        <v>80</v>
      </c>
      <c r="M12" s="63" t="s">
        <v>81</v>
      </c>
      <c r="N12" s="68" t="s">
        <v>82</v>
      </c>
      <c r="O12" s="63" t="s">
        <v>83</v>
      </c>
      <c r="P12" s="63" t="s">
        <v>84</v>
      </c>
      <c r="Q12" s="63" t="s">
        <v>85</v>
      </c>
      <c r="R12" s="63" t="s">
        <v>86</v>
      </c>
      <c r="S12" s="63" t="s">
        <v>87</v>
      </c>
      <c r="T12" s="66" t="s">
        <v>88</v>
      </c>
    </row>
    <row r="13" spans="2:20" ht="18" customHeight="1">
      <c r="B13" s="91"/>
      <c r="C13" s="64">
        <v>0.79</v>
      </c>
      <c r="D13" s="64">
        <v>0.89</v>
      </c>
      <c r="E13" s="56"/>
      <c r="F13" s="65">
        <v>1.3</v>
      </c>
      <c r="G13" s="65">
        <v>1.5</v>
      </c>
      <c r="H13" s="64">
        <v>2.36</v>
      </c>
      <c r="I13" s="65">
        <v>1.9</v>
      </c>
      <c r="J13" s="65">
        <v>2.2</v>
      </c>
      <c r="K13" s="64">
        <v>2.2</v>
      </c>
      <c r="L13" s="64">
        <v>2.28</v>
      </c>
      <c r="M13" s="64">
        <v>2.54</v>
      </c>
      <c r="N13" s="69">
        <v>2</v>
      </c>
      <c r="O13" s="64">
        <v>2.04</v>
      </c>
      <c r="P13" s="64">
        <v>2.33</v>
      </c>
      <c r="Q13" s="64">
        <v>2.02</v>
      </c>
      <c r="R13" s="65">
        <v>2</v>
      </c>
      <c r="S13" s="65">
        <v>2.2</v>
      </c>
      <c r="T13" s="60" t="s">
        <v>169</v>
      </c>
    </row>
    <row r="14" spans="2:20" ht="18" customHeight="1">
      <c r="B14" s="91"/>
      <c r="C14" s="63" t="s">
        <v>89</v>
      </c>
      <c r="D14" s="63" t="s">
        <v>90</v>
      </c>
      <c r="E14" s="56"/>
      <c r="F14" s="71" t="s">
        <v>91</v>
      </c>
      <c r="G14" s="71" t="s">
        <v>92</v>
      </c>
      <c r="H14" s="71" t="s">
        <v>93</v>
      </c>
      <c r="I14" s="71" t="s">
        <v>94</v>
      </c>
      <c r="J14" s="71" t="s">
        <v>95</v>
      </c>
      <c r="K14" s="71" t="s">
        <v>96</v>
      </c>
      <c r="L14" s="71" t="s">
        <v>97</v>
      </c>
      <c r="M14" s="56"/>
      <c r="N14" s="56"/>
      <c r="O14" s="56"/>
      <c r="P14" s="56"/>
      <c r="Q14" s="56"/>
      <c r="R14" s="56"/>
      <c r="S14" s="56"/>
      <c r="T14" s="56"/>
    </row>
    <row r="15" spans="2:20" ht="18" customHeight="1">
      <c r="B15" s="91"/>
      <c r="C15" s="65">
        <v>0.7</v>
      </c>
      <c r="D15" s="64">
        <v>0.89</v>
      </c>
      <c r="E15" s="56"/>
      <c r="F15" s="74" t="s">
        <v>169</v>
      </c>
      <c r="G15" s="74" t="s">
        <v>169</v>
      </c>
      <c r="H15" s="74" t="s">
        <v>169</v>
      </c>
      <c r="I15" s="74" t="s">
        <v>169</v>
      </c>
      <c r="J15" s="74" t="s">
        <v>169</v>
      </c>
      <c r="K15" s="74" t="s">
        <v>169</v>
      </c>
      <c r="L15" s="74" t="s">
        <v>169</v>
      </c>
      <c r="M15" s="56"/>
      <c r="N15" s="56"/>
      <c r="O15" s="56"/>
      <c r="P15" s="56"/>
      <c r="Q15" s="56"/>
      <c r="R15" s="56"/>
      <c r="S15" s="56"/>
      <c r="T15" s="56"/>
    </row>
    <row r="16" spans="3:20" ht="18" customHeight="1"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3:20" ht="18" customHeight="1">
      <c r="C17" s="56"/>
      <c r="D17" s="56"/>
      <c r="E17" s="94"/>
      <c r="F17" s="63" t="s">
        <v>100</v>
      </c>
      <c r="G17" s="63" t="s">
        <v>101</v>
      </c>
      <c r="H17" s="63" t="s">
        <v>102</v>
      </c>
      <c r="I17" s="63" t="s">
        <v>103</v>
      </c>
      <c r="J17" s="71" t="s">
        <v>104</v>
      </c>
      <c r="K17" s="63" t="s">
        <v>105</v>
      </c>
      <c r="L17" s="63" t="s">
        <v>106</v>
      </c>
      <c r="M17" s="63" t="s">
        <v>107</v>
      </c>
      <c r="N17" s="63" t="s">
        <v>108</v>
      </c>
      <c r="O17" s="63" t="s">
        <v>109</v>
      </c>
      <c r="P17" s="63" t="s">
        <v>110</v>
      </c>
      <c r="Q17" s="63" t="s">
        <v>111</v>
      </c>
      <c r="R17" s="63" t="s">
        <v>112</v>
      </c>
      <c r="S17" s="63" t="s">
        <v>113</v>
      </c>
      <c r="T17" s="63" t="s">
        <v>114</v>
      </c>
    </row>
    <row r="18" spans="3:20" ht="18" customHeight="1">
      <c r="C18" s="56"/>
      <c r="D18" s="56"/>
      <c r="E18" s="94"/>
      <c r="F18" s="64">
        <v>1.1</v>
      </c>
      <c r="G18" s="64">
        <v>1.12</v>
      </c>
      <c r="H18" s="64">
        <v>1.13</v>
      </c>
      <c r="I18" s="64">
        <v>1.14</v>
      </c>
      <c r="J18" s="73">
        <v>1.13</v>
      </c>
      <c r="K18" s="64">
        <v>1.17</v>
      </c>
      <c r="L18" s="65">
        <v>1.2</v>
      </c>
      <c r="M18" s="64">
        <v>1.2</v>
      </c>
      <c r="N18" s="65">
        <v>1.1</v>
      </c>
      <c r="O18" s="64">
        <v>1.22</v>
      </c>
      <c r="P18" s="64">
        <v>1.23</v>
      </c>
      <c r="Q18" s="64">
        <v>1.24</v>
      </c>
      <c r="R18" s="64">
        <v>1.25</v>
      </c>
      <c r="S18" s="65">
        <v>1.1</v>
      </c>
      <c r="T18" s="64">
        <v>1.27</v>
      </c>
    </row>
    <row r="19" spans="2:20" s="55" customFormat="1" ht="18" customHeight="1">
      <c r="B19" s="93"/>
      <c r="C19" s="58"/>
      <c r="D19" s="58"/>
      <c r="E19" s="94"/>
      <c r="F19" s="63" t="s">
        <v>116</v>
      </c>
      <c r="G19" s="63" t="s">
        <v>117</v>
      </c>
      <c r="H19" s="63" t="s">
        <v>118</v>
      </c>
      <c r="I19" s="63" t="s">
        <v>119</v>
      </c>
      <c r="J19" s="71" t="s">
        <v>120</v>
      </c>
      <c r="K19" s="71" t="s">
        <v>121</v>
      </c>
      <c r="L19" s="71" t="s">
        <v>122</v>
      </c>
      <c r="M19" s="71" t="s">
        <v>123</v>
      </c>
      <c r="N19" s="71" t="s">
        <v>124</v>
      </c>
      <c r="O19" s="71" t="s">
        <v>125</v>
      </c>
      <c r="P19" s="71" t="s">
        <v>126</v>
      </c>
      <c r="Q19" s="71" t="s">
        <v>127</v>
      </c>
      <c r="R19" s="71" t="s">
        <v>128</v>
      </c>
      <c r="S19" s="71" t="s">
        <v>129</v>
      </c>
      <c r="T19" s="71" t="s">
        <v>130</v>
      </c>
    </row>
    <row r="20" spans="3:20" ht="18" customHeight="1">
      <c r="C20" s="56"/>
      <c r="D20" s="56"/>
      <c r="E20" s="57"/>
      <c r="F20" s="65">
        <v>1.1</v>
      </c>
      <c r="G20" s="65">
        <v>1.3</v>
      </c>
      <c r="H20" s="65">
        <v>1.5</v>
      </c>
      <c r="I20" s="64">
        <v>1.38</v>
      </c>
      <c r="J20" s="73">
        <v>1.38</v>
      </c>
      <c r="K20" s="73">
        <v>1.36</v>
      </c>
      <c r="L20" s="72">
        <v>1.28</v>
      </c>
      <c r="M20" s="72">
        <v>1.3</v>
      </c>
      <c r="N20" s="72">
        <v>1.3</v>
      </c>
      <c r="O20" s="72">
        <v>1.3</v>
      </c>
      <c r="P20" s="72">
        <v>1.3</v>
      </c>
      <c r="Q20" s="72">
        <v>1.3</v>
      </c>
      <c r="R20" s="72">
        <v>1.3</v>
      </c>
      <c r="S20" s="72">
        <v>1.3</v>
      </c>
      <c r="T20" s="72">
        <v>1.3</v>
      </c>
    </row>
  </sheetData>
  <sheetProtection/>
  <printOptions horizontalCentered="1" verticalCentered="1"/>
  <pageMargins left="0.75" right="0.75" top="1" bottom="1" header="0.5" footer="0.5"/>
  <pageSetup fitToHeight="1" fitToWidth="1" horizontalDpi="120" verticalDpi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8"/>
  <sheetViews>
    <sheetView showGridLines="0" zoomScale="75" zoomScaleNormal="75" zoomScalePageLayoutView="0" workbookViewId="0" topLeftCell="A7">
      <selection activeCell="C35" sqref="C35"/>
    </sheetView>
  </sheetViews>
  <sheetFormatPr defaultColWidth="3.625" defaultRowHeight="19.5" customHeight="1"/>
  <cols>
    <col min="1" max="1" width="3.625" style="458" customWidth="1"/>
    <col min="2" max="2" width="8.25390625" style="457" customWidth="1"/>
    <col min="3" max="3" width="4.75390625" style="473" customWidth="1"/>
    <col min="4" max="4" width="8.25390625" style="457" customWidth="1"/>
    <col min="5" max="5" width="4.75390625" style="456" customWidth="1"/>
    <col min="6" max="6" width="8.25390625" style="457" customWidth="1"/>
    <col min="7" max="7" width="4.75390625" style="456" customWidth="1"/>
    <col min="8" max="8" width="8.25390625" style="457" customWidth="1"/>
    <col min="9" max="9" width="4.75390625" style="456" customWidth="1"/>
    <col min="10" max="10" width="8.25390625" style="457" customWidth="1"/>
    <col min="11" max="11" width="4.75390625" style="456" customWidth="1"/>
    <col min="12" max="12" width="8.25390625" style="457" customWidth="1"/>
    <col min="13" max="13" width="4.75390625" style="456" customWidth="1"/>
    <col min="14" max="14" width="8.25390625" style="457" customWidth="1"/>
    <col min="15" max="15" width="4.75390625" style="456" customWidth="1"/>
    <col min="16" max="16" width="8.25390625" style="457" customWidth="1"/>
    <col min="17" max="17" width="4.75390625" style="456" customWidth="1"/>
    <col min="18" max="18" width="8.25390625" style="457" customWidth="1"/>
    <col min="19" max="19" width="4.75390625" style="456" customWidth="1"/>
    <col min="20" max="20" width="8.25390625" style="457" customWidth="1"/>
    <col min="21" max="21" width="4.75390625" style="456" customWidth="1"/>
    <col min="22" max="22" width="8.25390625" style="457" customWidth="1"/>
    <col min="23" max="23" width="4.75390625" style="456" customWidth="1"/>
    <col min="24" max="24" width="8.25390625" style="457" customWidth="1"/>
    <col min="25" max="25" width="4.75390625" style="456" customWidth="1"/>
    <col min="26" max="26" width="8.25390625" style="457" customWidth="1"/>
    <col min="27" max="27" width="4.75390625" style="456" customWidth="1"/>
    <col min="28" max="28" width="8.25390625" style="457" customWidth="1"/>
    <col min="29" max="29" width="4.75390625" style="456" customWidth="1"/>
    <col min="30" max="30" width="8.25390625" style="457" customWidth="1"/>
    <col min="31" max="31" width="5.125" style="456" customWidth="1"/>
    <col min="32" max="32" width="8.25390625" style="457" customWidth="1"/>
    <col min="33" max="33" width="4.75390625" style="456" customWidth="1"/>
    <col min="34" max="34" width="8.25390625" style="457" customWidth="1"/>
    <col min="35" max="35" width="4.75390625" style="456" customWidth="1"/>
    <col min="36" max="36" width="8.25390625" style="457" customWidth="1"/>
    <col min="37" max="37" width="4.75390625" style="456" customWidth="1"/>
    <col min="38" max="107" width="4.125" style="458" customWidth="1"/>
    <col min="108" max="16384" width="3.625" style="458" customWidth="1"/>
  </cols>
  <sheetData>
    <row r="1" spans="2:4" ht="15.75">
      <c r="B1" s="454"/>
      <c r="C1" s="455"/>
      <c r="D1" s="454"/>
    </row>
    <row r="2" spans="2:37" ht="15.75" customHeight="1">
      <c r="B2" s="624" t="s">
        <v>0</v>
      </c>
      <c r="C2" s="624"/>
      <c r="D2" s="454"/>
      <c r="P2" s="459"/>
      <c r="AH2" s="611" t="s">
        <v>24</v>
      </c>
      <c r="AI2" s="611"/>
      <c r="AJ2" s="611" t="s">
        <v>180</v>
      </c>
      <c r="AK2" s="611"/>
    </row>
    <row r="3" spans="2:37" s="468" customFormat="1" ht="15.75" customHeight="1">
      <c r="B3" s="460">
        <v>1</v>
      </c>
      <c r="C3" s="461" t="s">
        <v>810</v>
      </c>
      <c r="D3" s="462"/>
      <c r="E3" s="333"/>
      <c r="F3" s="463"/>
      <c r="G3" s="315"/>
      <c r="H3" s="463"/>
      <c r="I3" s="625" t="s">
        <v>413</v>
      </c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315"/>
      <c r="AH3" s="464"/>
      <c r="AI3" s="465"/>
      <c r="AJ3" s="466">
        <v>2</v>
      </c>
      <c r="AK3" s="467" t="s">
        <v>704</v>
      </c>
    </row>
    <row r="4" spans="2:37" s="475" customFormat="1" ht="15.75" customHeight="1">
      <c r="B4" s="620" t="s">
        <v>2</v>
      </c>
      <c r="C4" s="469" t="s">
        <v>811</v>
      </c>
      <c r="D4" s="462"/>
      <c r="E4" s="455"/>
      <c r="F4" s="470"/>
      <c r="G4" s="471"/>
      <c r="H4" s="472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473"/>
      <c r="AH4" s="626" t="s">
        <v>2</v>
      </c>
      <c r="AI4" s="455"/>
      <c r="AJ4" s="615" t="s">
        <v>9</v>
      </c>
      <c r="AK4" s="474" t="s">
        <v>812</v>
      </c>
    </row>
    <row r="5" spans="2:37" s="475" customFormat="1" ht="15.75" customHeight="1">
      <c r="B5" s="620"/>
      <c r="C5" s="469" t="s">
        <v>723</v>
      </c>
      <c r="D5" s="462"/>
      <c r="E5" s="455"/>
      <c r="F5" s="470"/>
      <c r="G5" s="471"/>
      <c r="H5" s="472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5"/>
      <c r="Z5" s="625"/>
      <c r="AA5" s="625"/>
      <c r="AB5" s="625"/>
      <c r="AC5" s="625"/>
      <c r="AD5" s="625"/>
      <c r="AE5" s="625"/>
      <c r="AF5" s="625"/>
      <c r="AG5" s="473"/>
      <c r="AH5" s="626"/>
      <c r="AI5" s="455"/>
      <c r="AJ5" s="615"/>
      <c r="AK5" s="474" t="s">
        <v>720</v>
      </c>
    </row>
    <row r="6" spans="2:37" s="475" customFormat="1" ht="15.75" customHeight="1">
      <c r="B6" s="476"/>
      <c r="C6" s="469" t="s">
        <v>813</v>
      </c>
      <c r="D6" s="462"/>
      <c r="E6" s="455"/>
      <c r="F6" s="470"/>
      <c r="G6" s="471"/>
      <c r="H6" s="472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473"/>
      <c r="AH6" s="476"/>
      <c r="AI6" s="455"/>
      <c r="AJ6" s="477"/>
      <c r="AK6" s="474" t="s">
        <v>529</v>
      </c>
    </row>
    <row r="7" spans="2:37" s="475" customFormat="1" ht="15.75" customHeight="1">
      <c r="B7" s="476"/>
      <c r="C7" s="469" t="s">
        <v>606</v>
      </c>
      <c r="D7" s="462"/>
      <c r="E7" s="455"/>
      <c r="F7" s="470"/>
      <c r="G7" s="471"/>
      <c r="H7" s="472"/>
      <c r="I7" s="621" t="s">
        <v>814</v>
      </c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473"/>
      <c r="AH7" s="476"/>
      <c r="AI7" s="455"/>
      <c r="AJ7" s="477"/>
      <c r="AK7" s="474" t="s">
        <v>720</v>
      </c>
    </row>
    <row r="8" spans="2:37" s="482" customFormat="1" ht="15.75" customHeight="1">
      <c r="B8" s="478" t="s">
        <v>412</v>
      </c>
      <c r="C8" s="469" t="s">
        <v>815</v>
      </c>
      <c r="D8" s="479"/>
      <c r="E8" s="455"/>
      <c r="F8" s="480"/>
      <c r="G8" s="455"/>
      <c r="H8" s="481"/>
      <c r="I8" s="455"/>
      <c r="J8" s="481"/>
      <c r="K8" s="455"/>
      <c r="L8" s="481"/>
      <c r="M8" s="473"/>
      <c r="N8" s="480"/>
      <c r="O8" s="473"/>
      <c r="P8" s="480"/>
      <c r="R8" s="480"/>
      <c r="S8" s="473"/>
      <c r="T8" s="480"/>
      <c r="U8" s="473"/>
      <c r="V8" s="480"/>
      <c r="W8" s="473"/>
      <c r="X8" s="480"/>
      <c r="Y8" s="473"/>
      <c r="Z8" s="480"/>
      <c r="AA8" s="473"/>
      <c r="AB8" s="480"/>
      <c r="AC8" s="473"/>
      <c r="AD8" s="480"/>
      <c r="AE8" s="473"/>
      <c r="AF8" s="480"/>
      <c r="AG8" s="473"/>
      <c r="AH8" s="483"/>
      <c r="AI8" s="455"/>
      <c r="AJ8" s="484" t="s">
        <v>181</v>
      </c>
      <c r="AK8" s="474" t="s">
        <v>816</v>
      </c>
    </row>
    <row r="9" spans="2:37" s="354" customFormat="1" ht="15" customHeight="1" thickBot="1">
      <c r="B9" s="485" t="s">
        <v>414</v>
      </c>
      <c r="C9" s="474"/>
      <c r="D9" s="622" t="s">
        <v>3</v>
      </c>
      <c r="E9" s="623"/>
      <c r="F9" s="486"/>
      <c r="G9" s="487"/>
      <c r="H9" s="488"/>
      <c r="I9" s="487"/>
      <c r="J9" s="488"/>
      <c r="K9" s="487"/>
      <c r="L9" s="488"/>
      <c r="M9" s="471"/>
      <c r="N9" s="489"/>
      <c r="O9" s="471"/>
      <c r="P9" s="489"/>
      <c r="Q9" s="471"/>
      <c r="R9" s="486"/>
      <c r="S9" s="471"/>
      <c r="T9" s="489"/>
      <c r="U9" s="471"/>
      <c r="V9" s="489"/>
      <c r="W9" s="471"/>
      <c r="X9" s="489"/>
      <c r="Y9" s="471"/>
      <c r="Z9" s="618" t="s">
        <v>20</v>
      </c>
      <c r="AA9" s="618"/>
      <c r="AB9" s="618" t="s">
        <v>21</v>
      </c>
      <c r="AC9" s="618"/>
      <c r="AD9" s="618" t="s">
        <v>22</v>
      </c>
      <c r="AE9" s="618"/>
      <c r="AF9" s="618" t="s">
        <v>23</v>
      </c>
      <c r="AG9" s="619"/>
      <c r="AH9" s="490"/>
      <c r="AI9" s="491"/>
      <c r="AJ9" s="492" t="s">
        <v>183</v>
      </c>
      <c r="AK9" s="493"/>
    </row>
    <row r="10" spans="2:37" s="468" customFormat="1" ht="15.75" customHeight="1" thickTop="1">
      <c r="B10" s="494">
        <v>3</v>
      </c>
      <c r="C10" s="495" t="s">
        <v>817</v>
      </c>
      <c r="D10" s="494">
        <v>4</v>
      </c>
      <c r="E10" s="496" t="s">
        <v>818</v>
      </c>
      <c r="F10" s="463"/>
      <c r="G10" s="333"/>
      <c r="H10" s="497"/>
      <c r="I10" s="333"/>
      <c r="J10" s="498"/>
      <c r="K10" s="333"/>
      <c r="L10" s="498"/>
      <c r="M10" s="315"/>
      <c r="N10" s="463"/>
      <c r="O10" s="473" t="s">
        <v>737</v>
      </c>
      <c r="P10" s="499">
        <v>26</v>
      </c>
      <c r="Q10" s="467" t="s">
        <v>819</v>
      </c>
      <c r="R10" s="480" t="s">
        <v>820</v>
      </c>
      <c r="S10" s="315"/>
      <c r="T10" s="463"/>
      <c r="U10" s="315"/>
      <c r="V10" s="463"/>
      <c r="W10" s="315"/>
      <c r="X10" s="463"/>
      <c r="Y10" s="315"/>
      <c r="Z10" s="500">
        <v>5</v>
      </c>
      <c r="AA10" s="467" t="s">
        <v>821</v>
      </c>
      <c r="AB10" s="499">
        <v>6</v>
      </c>
      <c r="AC10" s="467" t="s">
        <v>822</v>
      </c>
      <c r="AD10" s="499">
        <v>7</v>
      </c>
      <c r="AE10" s="467" t="s">
        <v>823</v>
      </c>
      <c r="AF10" s="499">
        <v>8</v>
      </c>
      <c r="AG10" s="467" t="s">
        <v>824</v>
      </c>
      <c r="AH10" s="499">
        <v>9</v>
      </c>
      <c r="AI10" s="501" t="s">
        <v>825</v>
      </c>
      <c r="AJ10" s="466">
        <v>10</v>
      </c>
      <c r="AK10" s="467" t="s">
        <v>826</v>
      </c>
    </row>
    <row r="11" spans="2:37" s="475" customFormat="1" ht="15.75" customHeight="1">
      <c r="B11" s="606" t="s">
        <v>10</v>
      </c>
      <c r="C11" s="474" t="s">
        <v>827</v>
      </c>
      <c r="D11" s="606" t="s">
        <v>11</v>
      </c>
      <c r="E11" s="502" t="s">
        <v>828</v>
      </c>
      <c r="F11" s="470"/>
      <c r="G11" s="455"/>
      <c r="H11" s="454"/>
      <c r="I11" s="455"/>
      <c r="J11" s="462"/>
      <c r="K11" s="455"/>
      <c r="L11" s="462"/>
      <c r="M11" s="503"/>
      <c r="N11" s="470"/>
      <c r="O11" s="473" t="s">
        <v>829</v>
      </c>
      <c r="P11" s="606" t="s">
        <v>43</v>
      </c>
      <c r="Q11" s="474" t="s">
        <v>830</v>
      </c>
      <c r="R11" s="480" t="s">
        <v>831</v>
      </c>
      <c r="S11" s="473"/>
      <c r="T11" s="470"/>
      <c r="U11" s="473"/>
      <c r="V11" s="470"/>
      <c r="W11" s="473"/>
      <c r="X11" s="470"/>
      <c r="Y11" s="473"/>
      <c r="Z11" s="614" t="s">
        <v>12</v>
      </c>
      <c r="AA11" s="474" t="s">
        <v>832</v>
      </c>
      <c r="AB11" s="606" t="s">
        <v>13</v>
      </c>
      <c r="AC11" s="474" t="s">
        <v>833</v>
      </c>
      <c r="AD11" s="620" t="s">
        <v>14</v>
      </c>
      <c r="AE11" s="474" t="s">
        <v>834</v>
      </c>
      <c r="AF11" s="620" t="s">
        <v>15</v>
      </c>
      <c r="AG11" s="474" t="s">
        <v>835</v>
      </c>
      <c r="AH11" s="620" t="s">
        <v>16</v>
      </c>
      <c r="AI11" s="455" t="s">
        <v>835</v>
      </c>
      <c r="AJ11" s="615" t="s">
        <v>17</v>
      </c>
      <c r="AK11" s="474" t="s">
        <v>836</v>
      </c>
    </row>
    <row r="12" spans="2:37" s="475" customFormat="1" ht="15.75" customHeight="1">
      <c r="B12" s="606"/>
      <c r="C12" s="474" t="s">
        <v>475</v>
      </c>
      <c r="D12" s="606"/>
      <c r="E12" s="502" t="s">
        <v>582</v>
      </c>
      <c r="F12" s="470"/>
      <c r="G12" s="455"/>
      <c r="H12" s="462"/>
      <c r="I12" s="455"/>
      <c r="J12" s="462"/>
      <c r="K12" s="455"/>
      <c r="L12" s="462"/>
      <c r="M12" s="503"/>
      <c r="N12" s="470"/>
      <c r="O12" s="473"/>
      <c r="P12" s="606"/>
      <c r="Q12" s="474" t="s">
        <v>735</v>
      </c>
      <c r="R12" s="480" t="s">
        <v>837</v>
      </c>
      <c r="S12" s="473"/>
      <c r="T12" s="470"/>
      <c r="U12" s="473"/>
      <c r="V12" s="470"/>
      <c r="W12" s="473"/>
      <c r="X12" s="470"/>
      <c r="Y12" s="473"/>
      <c r="Z12" s="614"/>
      <c r="AA12" s="474" t="s">
        <v>748</v>
      </c>
      <c r="AB12" s="606"/>
      <c r="AC12" s="474" t="s">
        <v>749</v>
      </c>
      <c r="AD12" s="620"/>
      <c r="AE12" s="474" t="s">
        <v>750</v>
      </c>
      <c r="AF12" s="620"/>
      <c r="AG12" s="474" t="s">
        <v>755</v>
      </c>
      <c r="AH12" s="620"/>
      <c r="AI12" s="455" t="s">
        <v>759</v>
      </c>
      <c r="AJ12" s="615"/>
      <c r="AK12" s="474" t="s">
        <v>720</v>
      </c>
    </row>
    <row r="13" spans="2:37" s="475" customFormat="1" ht="15.75" customHeight="1">
      <c r="B13" s="476"/>
      <c r="C13" s="474" t="s">
        <v>558</v>
      </c>
      <c r="D13" s="476"/>
      <c r="E13" s="502" t="s">
        <v>838</v>
      </c>
      <c r="F13" s="470"/>
      <c r="G13" s="455"/>
      <c r="H13" s="462"/>
      <c r="I13" s="455"/>
      <c r="J13" s="462"/>
      <c r="K13" s="455"/>
      <c r="L13" s="462"/>
      <c r="M13" s="503"/>
      <c r="N13" s="470"/>
      <c r="O13" s="473"/>
      <c r="P13" s="476"/>
      <c r="Q13" s="474" t="s">
        <v>839</v>
      </c>
      <c r="R13" s="480" t="s">
        <v>840</v>
      </c>
      <c r="S13" s="473"/>
      <c r="T13" s="470"/>
      <c r="U13" s="473"/>
      <c r="V13" s="470"/>
      <c r="W13" s="473"/>
      <c r="X13" s="470"/>
      <c r="Y13" s="473"/>
      <c r="Z13" s="504"/>
      <c r="AA13" s="474" t="s">
        <v>841</v>
      </c>
      <c r="AB13" s="505"/>
      <c r="AC13" s="506">
        <v>0.169</v>
      </c>
      <c r="AD13" s="507"/>
      <c r="AE13" s="506">
        <v>0.249</v>
      </c>
      <c r="AF13" s="507"/>
      <c r="AG13" s="474" t="s">
        <v>842</v>
      </c>
      <c r="AH13" s="507"/>
      <c r="AI13" s="455" t="s">
        <v>843</v>
      </c>
      <c r="AJ13" s="477"/>
      <c r="AK13" s="474" t="s">
        <v>844</v>
      </c>
    </row>
    <row r="14" spans="2:37" s="475" customFormat="1" ht="15.75" customHeight="1">
      <c r="B14" s="476"/>
      <c r="C14" s="474" t="s">
        <v>606</v>
      </c>
      <c r="D14" s="476"/>
      <c r="E14" s="502" t="s">
        <v>702</v>
      </c>
      <c r="F14" s="470"/>
      <c r="G14" s="455"/>
      <c r="H14" s="462"/>
      <c r="I14" s="455"/>
      <c r="J14" s="462"/>
      <c r="K14" s="455"/>
      <c r="L14" s="462"/>
      <c r="M14" s="503"/>
      <c r="N14" s="470"/>
      <c r="O14" s="473"/>
      <c r="P14" s="476"/>
      <c r="Q14" s="474" t="s">
        <v>845</v>
      </c>
      <c r="R14" s="480" t="s">
        <v>742</v>
      </c>
      <c r="S14" s="473"/>
      <c r="T14" s="470"/>
      <c r="U14" s="473"/>
      <c r="V14" s="470"/>
      <c r="W14" s="473"/>
      <c r="X14" s="470"/>
      <c r="Y14" s="473"/>
      <c r="Z14" s="508"/>
      <c r="AA14" s="474" t="s">
        <v>703</v>
      </c>
      <c r="AB14" s="476"/>
      <c r="AC14" s="509" t="s">
        <v>846</v>
      </c>
      <c r="AD14" s="470"/>
      <c r="AE14" s="509" t="s">
        <v>847</v>
      </c>
      <c r="AF14" s="470"/>
      <c r="AG14" s="474" t="s">
        <v>717</v>
      </c>
      <c r="AH14" s="470"/>
      <c r="AI14" s="455" t="s">
        <v>719</v>
      </c>
      <c r="AJ14" s="477"/>
      <c r="AK14" s="474" t="s">
        <v>720</v>
      </c>
    </row>
    <row r="15" spans="2:37" s="482" customFormat="1" ht="15.75" customHeight="1">
      <c r="B15" s="483">
        <v>6.94</v>
      </c>
      <c r="C15" s="474" t="s">
        <v>848</v>
      </c>
      <c r="D15" s="510">
        <v>9</v>
      </c>
      <c r="E15" s="502" t="s">
        <v>734</v>
      </c>
      <c r="F15" s="480"/>
      <c r="G15" s="455"/>
      <c r="H15" s="481"/>
      <c r="I15" s="455"/>
      <c r="J15" s="481"/>
      <c r="K15" s="455"/>
      <c r="L15" s="481"/>
      <c r="M15" s="503"/>
      <c r="N15" s="480"/>
      <c r="O15" s="473" t="s">
        <v>849</v>
      </c>
      <c r="P15" s="483" t="s">
        <v>227</v>
      </c>
      <c r="Q15" s="474" t="s">
        <v>850</v>
      </c>
      <c r="R15" s="480" t="s">
        <v>851</v>
      </c>
      <c r="S15" s="473"/>
      <c r="T15" s="480"/>
      <c r="U15" s="473"/>
      <c r="V15" s="480"/>
      <c r="W15" s="473"/>
      <c r="X15" s="480"/>
      <c r="Y15" s="473"/>
      <c r="Z15" s="511" t="s">
        <v>187</v>
      </c>
      <c r="AA15" s="474" t="s">
        <v>852</v>
      </c>
      <c r="AB15" s="483" t="s">
        <v>188</v>
      </c>
      <c r="AC15" s="506">
        <v>2.26</v>
      </c>
      <c r="AD15" s="483" t="s">
        <v>189</v>
      </c>
      <c r="AE15" s="506" t="s">
        <v>853</v>
      </c>
      <c r="AF15" s="483" t="s">
        <v>190</v>
      </c>
      <c r="AG15" s="474" t="s">
        <v>854</v>
      </c>
      <c r="AH15" s="483" t="s">
        <v>191</v>
      </c>
      <c r="AI15" s="455" t="s">
        <v>855</v>
      </c>
      <c r="AJ15" s="484" t="s">
        <v>192</v>
      </c>
      <c r="AK15" s="474" t="s">
        <v>856</v>
      </c>
    </row>
    <row r="16" spans="2:37" s="354" customFormat="1" ht="16.5" thickBot="1">
      <c r="B16" s="512" t="s">
        <v>193</v>
      </c>
      <c r="C16" s="513"/>
      <c r="D16" s="512" t="s">
        <v>194</v>
      </c>
      <c r="E16" s="514"/>
      <c r="F16" s="486"/>
      <c r="G16" s="515"/>
      <c r="H16" s="516"/>
      <c r="I16" s="455"/>
      <c r="J16" s="481"/>
      <c r="K16" s="517"/>
      <c r="L16" s="518"/>
      <c r="M16" s="519"/>
      <c r="N16" s="486"/>
      <c r="O16" s="520" t="s">
        <v>857</v>
      </c>
      <c r="P16" s="521" t="s">
        <v>245</v>
      </c>
      <c r="Q16" s="493"/>
      <c r="R16" s="480" t="s">
        <v>858</v>
      </c>
      <c r="T16" s="486"/>
      <c r="U16" s="456"/>
      <c r="V16" s="486"/>
      <c r="W16" s="522"/>
      <c r="X16" s="523"/>
      <c r="Y16" s="456"/>
      <c r="Z16" s="524" t="s">
        <v>195</v>
      </c>
      <c r="AA16" s="525"/>
      <c r="AB16" s="512" t="s">
        <v>196</v>
      </c>
      <c r="AC16" s="493"/>
      <c r="AD16" s="512" t="s">
        <v>197</v>
      </c>
      <c r="AE16" s="493"/>
      <c r="AF16" s="512" t="s">
        <v>198</v>
      </c>
      <c r="AG16" s="493"/>
      <c r="AH16" s="512" t="s">
        <v>199</v>
      </c>
      <c r="AI16" s="491"/>
      <c r="AJ16" s="492" t="s">
        <v>200</v>
      </c>
      <c r="AK16" s="493"/>
    </row>
    <row r="17" spans="2:37" s="468" customFormat="1" ht="15.75" customHeight="1" thickTop="1">
      <c r="B17" s="499">
        <v>11</v>
      </c>
      <c r="C17" s="467" t="s">
        <v>859</v>
      </c>
      <c r="D17" s="499">
        <v>12</v>
      </c>
      <c r="E17" s="526" t="s">
        <v>860</v>
      </c>
      <c r="F17" s="463"/>
      <c r="G17" s="527"/>
      <c r="H17" s="454"/>
      <c r="I17" s="527"/>
      <c r="J17" s="454"/>
      <c r="K17" s="333"/>
      <c r="L17" s="498"/>
      <c r="M17" s="315"/>
      <c r="N17" s="463"/>
      <c r="O17" s="456"/>
      <c r="P17" s="457"/>
      <c r="Q17" s="456"/>
      <c r="R17" s="457"/>
      <c r="S17" s="456"/>
      <c r="T17" s="457"/>
      <c r="U17" s="315"/>
      <c r="V17" s="463"/>
      <c r="W17" s="315"/>
      <c r="X17" s="463"/>
      <c r="Y17" s="315"/>
      <c r="Z17" s="528">
        <v>13</v>
      </c>
      <c r="AA17" s="455" t="s">
        <v>861</v>
      </c>
      <c r="AB17" s="500">
        <v>14</v>
      </c>
      <c r="AC17" s="467" t="s">
        <v>862</v>
      </c>
      <c r="AD17" s="528">
        <v>15</v>
      </c>
      <c r="AE17" s="474" t="s">
        <v>863</v>
      </c>
      <c r="AF17" s="528">
        <v>16</v>
      </c>
      <c r="AG17" s="474" t="s">
        <v>864</v>
      </c>
      <c r="AH17" s="528">
        <v>17</v>
      </c>
      <c r="AI17" s="455" t="s">
        <v>865</v>
      </c>
      <c r="AJ17" s="466">
        <v>18</v>
      </c>
      <c r="AK17" s="467" t="s">
        <v>866</v>
      </c>
    </row>
    <row r="18" spans="2:37" s="475" customFormat="1" ht="15.75" customHeight="1">
      <c r="B18" s="606" t="s">
        <v>18</v>
      </c>
      <c r="C18" s="474" t="s">
        <v>867</v>
      </c>
      <c r="D18" s="606" t="s">
        <v>19</v>
      </c>
      <c r="E18" s="502" t="s">
        <v>868</v>
      </c>
      <c r="F18" s="470"/>
      <c r="G18" s="527"/>
      <c r="H18" s="454"/>
      <c r="I18" s="527"/>
      <c r="J18" s="454"/>
      <c r="K18" s="455"/>
      <c r="L18" s="462"/>
      <c r="M18" s="473"/>
      <c r="N18" s="470"/>
      <c r="Q18" s="522"/>
      <c r="R18" s="457"/>
      <c r="S18" s="456"/>
      <c r="T18" s="457"/>
      <c r="U18" s="473"/>
      <c r="V18" s="470"/>
      <c r="W18" s="473"/>
      <c r="X18" s="470"/>
      <c r="Y18" s="473"/>
      <c r="Z18" s="606" t="s">
        <v>30</v>
      </c>
      <c r="AA18" s="455" t="s">
        <v>869</v>
      </c>
      <c r="AB18" s="614" t="s">
        <v>31</v>
      </c>
      <c r="AC18" s="474" t="s">
        <v>870</v>
      </c>
      <c r="AD18" s="606" t="s">
        <v>32</v>
      </c>
      <c r="AE18" s="474" t="s">
        <v>871</v>
      </c>
      <c r="AF18" s="606" t="s">
        <v>33</v>
      </c>
      <c r="AG18" s="474" t="s">
        <v>872</v>
      </c>
      <c r="AH18" s="620" t="s">
        <v>34</v>
      </c>
      <c r="AI18" s="455" t="s">
        <v>873</v>
      </c>
      <c r="AJ18" s="615" t="s">
        <v>35</v>
      </c>
      <c r="AK18" s="474" t="s">
        <v>874</v>
      </c>
    </row>
    <row r="19" spans="2:37" s="475" customFormat="1" ht="15.75" customHeight="1">
      <c r="B19" s="606"/>
      <c r="C19" s="474" t="s">
        <v>464</v>
      </c>
      <c r="D19" s="606"/>
      <c r="E19" s="502" t="s">
        <v>557</v>
      </c>
      <c r="F19" s="470"/>
      <c r="G19" s="455"/>
      <c r="H19" s="462"/>
      <c r="I19" s="455"/>
      <c r="J19" s="462"/>
      <c r="K19" s="455"/>
      <c r="L19" s="462"/>
      <c r="M19" s="473"/>
      <c r="N19" s="470"/>
      <c r="O19" s="473"/>
      <c r="P19" s="470"/>
      <c r="Q19" s="473"/>
      <c r="R19" s="470"/>
      <c r="S19" s="473"/>
      <c r="T19" s="470"/>
      <c r="U19" s="473"/>
      <c r="V19" s="470"/>
      <c r="W19" s="473"/>
      <c r="X19" s="470"/>
      <c r="Y19" s="473"/>
      <c r="Z19" s="606"/>
      <c r="AA19" s="455" t="s">
        <v>577</v>
      </c>
      <c r="AB19" s="614"/>
      <c r="AC19" s="474" t="s">
        <v>491</v>
      </c>
      <c r="AD19" s="606"/>
      <c r="AE19" s="474" t="s">
        <v>751</v>
      </c>
      <c r="AF19" s="606"/>
      <c r="AG19" s="474" t="s">
        <v>756</v>
      </c>
      <c r="AH19" s="620"/>
      <c r="AI19" s="455" t="s">
        <v>760</v>
      </c>
      <c r="AJ19" s="615"/>
      <c r="AK19" s="474" t="s">
        <v>720</v>
      </c>
    </row>
    <row r="20" spans="2:37" s="475" customFormat="1" ht="15.75" customHeight="1">
      <c r="B20" s="476"/>
      <c r="C20" s="474" t="s">
        <v>875</v>
      </c>
      <c r="D20" s="476"/>
      <c r="E20" s="502" t="s">
        <v>876</v>
      </c>
      <c r="F20" s="470"/>
      <c r="G20" s="473"/>
      <c r="H20" s="470"/>
      <c r="I20" s="473"/>
      <c r="J20" s="470"/>
      <c r="K20" s="473"/>
      <c r="L20" s="470"/>
      <c r="M20" s="473"/>
      <c r="N20" s="470"/>
      <c r="O20" s="473"/>
      <c r="P20" s="470"/>
      <c r="Q20" s="473"/>
      <c r="R20" s="470"/>
      <c r="S20" s="473"/>
      <c r="T20" s="470"/>
      <c r="U20" s="473"/>
      <c r="V20" s="470"/>
      <c r="W20" s="473"/>
      <c r="X20" s="470"/>
      <c r="Y20" s="473"/>
      <c r="Z20" s="505"/>
      <c r="AA20" s="455" t="s">
        <v>877</v>
      </c>
      <c r="AB20" s="504"/>
      <c r="AC20" s="474" t="s">
        <v>878</v>
      </c>
      <c r="AD20" s="505"/>
      <c r="AE20" s="529">
        <v>0.184</v>
      </c>
      <c r="AF20" s="505"/>
      <c r="AG20" s="529">
        <v>0.17</v>
      </c>
      <c r="AH20" s="507"/>
      <c r="AI20" s="530">
        <v>0.115</v>
      </c>
      <c r="AJ20" s="477"/>
      <c r="AK20" s="474" t="s">
        <v>879</v>
      </c>
    </row>
    <row r="21" spans="2:37" s="475" customFormat="1" ht="15.75" customHeight="1">
      <c r="B21" s="476"/>
      <c r="C21" s="474" t="s">
        <v>606</v>
      </c>
      <c r="D21" s="476"/>
      <c r="E21" s="502" t="s">
        <v>702</v>
      </c>
      <c r="F21" s="470"/>
      <c r="G21" s="473"/>
      <c r="H21" s="470"/>
      <c r="I21" s="473"/>
      <c r="J21" s="470"/>
      <c r="K21" s="473"/>
      <c r="L21" s="470"/>
      <c r="M21" s="473"/>
      <c r="N21" s="470"/>
      <c r="O21" s="473"/>
      <c r="P21" s="470"/>
      <c r="Q21" s="473"/>
      <c r="R21" s="470"/>
      <c r="S21" s="473"/>
      <c r="T21" s="470"/>
      <c r="U21" s="473"/>
      <c r="V21" s="470"/>
      <c r="W21" s="473"/>
      <c r="X21" s="470"/>
      <c r="Y21" s="473"/>
      <c r="Z21" s="476"/>
      <c r="AA21" s="455" t="s">
        <v>703</v>
      </c>
      <c r="AB21" s="508"/>
      <c r="AC21" s="531" t="s">
        <v>880</v>
      </c>
      <c r="AD21" s="470"/>
      <c r="AE21" s="509" t="s">
        <v>881</v>
      </c>
      <c r="AF21" s="470"/>
      <c r="AG21" s="509" t="s">
        <v>882</v>
      </c>
      <c r="AH21" s="470"/>
      <c r="AI21" s="532" t="s">
        <v>883</v>
      </c>
      <c r="AJ21" s="477"/>
      <c r="AK21" s="474" t="s">
        <v>720</v>
      </c>
    </row>
    <row r="22" spans="2:37" s="482" customFormat="1" ht="15.75" customHeight="1">
      <c r="B22" s="483" t="s">
        <v>203</v>
      </c>
      <c r="C22" s="474" t="s">
        <v>467</v>
      </c>
      <c r="D22" s="483" t="s">
        <v>733</v>
      </c>
      <c r="E22" s="502" t="s">
        <v>496</v>
      </c>
      <c r="F22" s="480"/>
      <c r="G22" s="473"/>
      <c r="H22" s="480"/>
      <c r="I22" s="473"/>
      <c r="J22" s="480"/>
      <c r="K22" s="473"/>
      <c r="L22" s="480"/>
      <c r="M22" s="473"/>
      <c r="N22" s="480"/>
      <c r="O22" s="473"/>
      <c r="P22" s="480"/>
      <c r="Q22" s="473"/>
      <c r="R22" s="480"/>
      <c r="S22" s="473"/>
      <c r="T22" s="480"/>
      <c r="U22" s="473"/>
      <c r="V22" s="480"/>
      <c r="W22" s="473"/>
      <c r="X22" s="480"/>
      <c r="Y22" s="473"/>
      <c r="Z22" s="483" t="s">
        <v>204</v>
      </c>
      <c r="AA22" s="455" t="s">
        <v>884</v>
      </c>
      <c r="AB22" s="511" t="s">
        <v>205</v>
      </c>
      <c r="AC22" s="474" t="s">
        <v>754</v>
      </c>
      <c r="AD22" s="483" t="s">
        <v>206</v>
      </c>
      <c r="AE22" s="506">
        <v>1.82</v>
      </c>
      <c r="AF22" s="483" t="s">
        <v>207</v>
      </c>
      <c r="AG22" s="506">
        <v>2.07</v>
      </c>
      <c r="AH22" s="483" t="s">
        <v>208</v>
      </c>
      <c r="AI22" s="533" t="s">
        <v>885</v>
      </c>
      <c r="AJ22" s="484" t="s">
        <v>209</v>
      </c>
      <c r="AK22" s="474" t="s">
        <v>886</v>
      </c>
    </row>
    <row r="23" spans="2:37" s="354" customFormat="1" ht="16.5" thickBot="1">
      <c r="B23" s="534" t="s">
        <v>210</v>
      </c>
      <c r="C23" s="474"/>
      <c r="D23" s="512" t="s">
        <v>211</v>
      </c>
      <c r="E23" s="514"/>
      <c r="F23" s="618" t="s">
        <v>4</v>
      </c>
      <c r="G23" s="618"/>
      <c r="H23" s="618" t="s">
        <v>5</v>
      </c>
      <c r="I23" s="618"/>
      <c r="J23" s="618" t="s">
        <v>6</v>
      </c>
      <c r="K23" s="618"/>
      <c r="L23" s="618" t="s">
        <v>7</v>
      </c>
      <c r="M23" s="618"/>
      <c r="N23" s="618" t="s">
        <v>8</v>
      </c>
      <c r="O23" s="618"/>
      <c r="P23" s="535" t="s">
        <v>887</v>
      </c>
      <c r="Q23" s="536"/>
      <c r="R23" s="516"/>
      <c r="T23" s="516"/>
      <c r="U23" s="527"/>
      <c r="V23" s="618" t="s">
        <v>28</v>
      </c>
      <c r="W23" s="618"/>
      <c r="X23" s="618" t="s">
        <v>29</v>
      </c>
      <c r="Y23" s="619"/>
      <c r="Z23" s="512" t="s">
        <v>212</v>
      </c>
      <c r="AA23" s="491"/>
      <c r="AB23" s="524" t="s">
        <v>213</v>
      </c>
      <c r="AC23" s="525"/>
      <c r="AD23" s="512" t="s">
        <v>214</v>
      </c>
      <c r="AE23" s="493"/>
      <c r="AF23" s="512" t="s">
        <v>215</v>
      </c>
      <c r="AG23" s="493"/>
      <c r="AH23" s="512" t="s">
        <v>216</v>
      </c>
      <c r="AI23" s="491"/>
      <c r="AJ23" s="492" t="s">
        <v>217</v>
      </c>
      <c r="AK23" s="493"/>
    </row>
    <row r="24" spans="2:37" s="468" customFormat="1" ht="15.75" customHeight="1" thickTop="1">
      <c r="B24" s="499">
        <v>19</v>
      </c>
      <c r="C24" s="467" t="s">
        <v>888</v>
      </c>
      <c r="D24" s="499">
        <v>20</v>
      </c>
      <c r="E24" s="526" t="s">
        <v>889</v>
      </c>
      <c r="F24" s="537">
        <v>21</v>
      </c>
      <c r="G24" s="501" t="s">
        <v>890</v>
      </c>
      <c r="H24" s="499">
        <v>22</v>
      </c>
      <c r="I24" s="467" t="s">
        <v>891</v>
      </c>
      <c r="J24" s="499">
        <v>23</v>
      </c>
      <c r="K24" s="467" t="s">
        <v>892</v>
      </c>
      <c r="L24" s="499">
        <v>24</v>
      </c>
      <c r="M24" s="467" t="s">
        <v>893</v>
      </c>
      <c r="N24" s="499">
        <v>25</v>
      </c>
      <c r="O24" s="467" t="s">
        <v>894</v>
      </c>
      <c r="P24" s="499">
        <v>26</v>
      </c>
      <c r="Q24" s="467" t="s">
        <v>819</v>
      </c>
      <c r="R24" s="537">
        <v>27</v>
      </c>
      <c r="S24" s="501" t="s">
        <v>895</v>
      </c>
      <c r="T24" s="499">
        <v>28</v>
      </c>
      <c r="U24" s="467" t="s">
        <v>896</v>
      </c>
      <c r="V24" s="537">
        <v>29</v>
      </c>
      <c r="W24" s="501" t="s">
        <v>897</v>
      </c>
      <c r="X24" s="499">
        <v>30</v>
      </c>
      <c r="Y24" s="501" t="s">
        <v>898</v>
      </c>
      <c r="Z24" s="499">
        <v>31</v>
      </c>
      <c r="AA24" s="467" t="s">
        <v>899</v>
      </c>
      <c r="AB24" s="528">
        <v>32</v>
      </c>
      <c r="AC24" s="455" t="s">
        <v>900</v>
      </c>
      <c r="AD24" s="500">
        <v>33</v>
      </c>
      <c r="AE24" s="467" t="s">
        <v>901</v>
      </c>
      <c r="AF24" s="499">
        <v>34</v>
      </c>
      <c r="AG24" s="467" t="s">
        <v>902</v>
      </c>
      <c r="AH24" s="499">
        <v>35</v>
      </c>
      <c r="AI24" s="501" t="s">
        <v>903</v>
      </c>
      <c r="AJ24" s="466">
        <v>36</v>
      </c>
      <c r="AK24" s="467" t="s">
        <v>668</v>
      </c>
    </row>
    <row r="25" spans="2:37" s="475" customFormat="1" ht="15.75" customHeight="1">
      <c r="B25" s="606" t="s">
        <v>36</v>
      </c>
      <c r="C25" s="474" t="s">
        <v>904</v>
      </c>
      <c r="D25" s="606" t="s">
        <v>37</v>
      </c>
      <c r="E25" s="502" t="s">
        <v>905</v>
      </c>
      <c r="F25" s="613" t="s">
        <v>38</v>
      </c>
      <c r="G25" s="455" t="s">
        <v>906</v>
      </c>
      <c r="H25" s="606" t="s">
        <v>39</v>
      </c>
      <c r="I25" s="474" t="s">
        <v>907</v>
      </c>
      <c r="J25" s="606" t="s">
        <v>40</v>
      </c>
      <c r="K25" s="474" t="s">
        <v>908</v>
      </c>
      <c r="L25" s="606" t="s">
        <v>41</v>
      </c>
      <c r="M25" s="474" t="s">
        <v>909</v>
      </c>
      <c r="N25" s="606" t="s">
        <v>42</v>
      </c>
      <c r="O25" s="474" t="s">
        <v>910</v>
      </c>
      <c r="P25" s="606" t="s">
        <v>43</v>
      </c>
      <c r="Q25" s="474" t="s">
        <v>830</v>
      </c>
      <c r="R25" s="606" t="s">
        <v>44</v>
      </c>
      <c r="S25" s="455" t="s">
        <v>911</v>
      </c>
      <c r="T25" s="606" t="s">
        <v>45</v>
      </c>
      <c r="U25" s="474" t="s">
        <v>912</v>
      </c>
      <c r="V25" s="606" t="s">
        <v>46</v>
      </c>
      <c r="W25" s="455" t="s">
        <v>913</v>
      </c>
      <c r="X25" s="606" t="s">
        <v>47</v>
      </c>
      <c r="Y25" s="455" t="s">
        <v>914</v>
      </c>
      <c r="Z25" s="606" t="s">
        <v>48</v>
      </c>
      <c r="AA25" s="474" t="s">
        <v>915</v>
      </c>
      <c r="AB25" s="606" t="s">
        <v>49</v>
      </c>
      <c r="AC25" s="455" t="s">
        <v>916</v>
      </c>
      <c r="AD25" s="614" t="s">
        <v>50</v>
      </c>
      <c r="AE25" s="474" t="s">
        <v>917</v>
      </c>
      <c r="AF25" s="606" t="s">
        <v>51</v>
      </c>
      <c r="AG25" s="474" t="s">
        <v>918</v>
      </c>
      <c r="AH25" s="616" t="s">
        <v>52</v>
      </c>
      <c r="AI25" s="455" t="s">
        <v>919</v>
      </c>
      <c r="AJ25" s="615" t="s">
        <v>53</v>
      </c>
      <c r="AK25" s="474" t="s">
        <v>435</v>
      </c>
    </row>
    <row r="26" spans="2:37" s="475" customFormat="1" ht="15.75" customHeight="1">
      <c r="B26" s="606"/>
      <c r="C26" s="474" t="s">
        <v>474</v>
      </c>
      <c r="D26" s="606"/>
      <c r="E26" s="502" t="s">
        <v>585</v>
      </c>
      <c r="F26" s="613"/>
      <c r="G26" s="455" t="s">
        <v>492</v>
      </c>
      <c r="H26" s="606"/>
      <c r="I26" s="474" t="s">
        <v>490</v>
      </c>
      <c r="J26" s="606"/>
      <c r="K26" s="474" t="s">
        <v>574</v>
      </c>
      <c r="L26" s="606"/>
      <c r="M26" s="474" t="s">
        <v>530</v>
      </c>
      <c r="N26" s="606"/>
      <c r="O26" s="474" t="s">
        <v>469</v>
      </c>
      <c r="P26" s="606"/>
      <c r="Q26" s="474" t="s">
        <v>735</v>
      </c>
      <c r="R26" s="606"/>
      <c r="S26" s="455" t="s">
        <v>586</v>
      </c>
      <c r="T26" s="606"/>
      <c r="U26" s="474" t="s">
        <v>545</v>
      </c>
      <c r="V26" s="606"/>
      <c r="W26" s="455" t="s">
        <v>491</v>
      </c>
      <c r="X26" s="606"/>
      <c r="Y26" s="455" t="s">
        <v>571</v>
      </c>
      <c r="Z26" s="606"/>
      <c r="AA26" s="474" t="s">
        <v>572</v>
      </c>
      <c r="AB26" s="606"/>
      <c r="AC26" s="455" t="s">
        <v>473</v>
      </c>
      <c r="AD26" s="614"/>
      <c r="AE26" s="474" t="s">
        <v>752</v>
      </c>
      <c r="AF26" s="606"/>
      <c r="AG26" s="474" t="s">
        <v>749</v>
      </c>
      <c r="AH26" s="616"/>
      <c r="AI26" s="455" t="s">
        <v>761</v>
      </c>
      <c r="AJ26" s="615"/>
      <c r="AK26" s="474" t="s">
        <v>720</v>
      </c>
    </row>
    <row r="27" spans="2:37" s="475" customFormat="1" ht="15.75" customHeight="1">
      <c r="B27" s="476"/>
      <c r="C27" s="474" t="s">
        <v>920</v>
      </c>
      <c r="D27" s="476"/>
      <c r="E27" s="502" t="s">
        <v>921</v>
      </c>
      <c r="F27" s="462"/>
      <c r="G27" s="455" t="s">
        <v>922</v>
      </c>
      <c r="H27" s="476"/>
      <c r="I27" s="474" t="s">
        <v>923</v>
      </c>
      <c r="J27" s="505"/>
      <c r="K27" s="474" t="s">
        <v>924</v>
      </c>
      <c r="L27" s="505"/>
      <c r="M27" s="474" t="s">
        <v>839</v>
      </c>
      <c r="N27" s="505"/>
      <c r="O27" s="474" t="s">
        <v>925</v>
      </c>
      <c r="P27" s="505"/>
      <c r="Q27" s="474" t="s">
        <v>839</v>
      </c>
      <c r="R27" s="454"/>
      <c r="S27" s="455" t="s">
        <v>926</v>
      </c>
      <c r="T27" s="505"/>
      <c r="U27" s="474" t="s">
        <v>927</v>
      </c>
      <c r="V27" s="454"/>
      <c r="W27" s="455" t="s">
        <v>928</v>
      </c>
      <c r="X27" s="505"/>
      <c r="Y27" s="455" t="s">
        <v>929</v>
      </c>
      <c r="Z27" s="505"/>
      <c r="AA27" s="474" t="s">
        <v>930</v>
      </c>
      <c r="AB27" s="505"/>
      <c r="AC27" s="455" t="s">
        <v>931</v>
      </c>
      <c r="AD27" s="504"/>
      <c r="AE27" s="506">
        <v>0.079</v>
      </c>
      <c r="AF27" s="505"/>
      <c r="AG27" s="506">
        <v>0.076</v>
      </c>
      <c r="AH27" s="538"/>
      <c r="AI27" s="533">
        <v>0.054</v>
      </c>
      <c r="AJ27" s="477"/>
      <c r="AK27" s="474" t="s">
        <v>932</v>
      </c>
    </row>
    <row r="28" spans="2:37" s="475" customFormat="1" ht="15.75" customHeight="1">
      <c r="B28" s="476"/>
      <c r="C28" s="474" t="s">
        <v>606</v>
      </c>
      <c r="D28" s="476"/>
      <c r="E28" s="502" t="s">
        <v>702</v>
      </c>
      <c r="F28" s="462"/>
      <c r="G28" s="455" t="s">
        <v>703</v>
      </c>
      <c r="H28" s="476"/>
      <c r="I28" s="531" t="s">
        <v>933</v>
      </c>
      <c r="J28" s="476"/>
      <c r="K28" s="531" t="s">
        <v>934</v>
      </c>
      <c r="L28" s="476"/>
      <c r="M28" s="474" t="s">
        <v>935</v>
      </c>
      <c r="N28" s="476"/>
      <c r="O28" s="474" t="s">
        <v>936</v>
      </c>
      <c r="P28" s="476"/>
      <c r="Q28" s="474" t="s">
        <v>845</v>
      </c>
      <c r="R28" s="470"/>
      <c r="S28" s="539" t="s">
        <v>937</v>
      </c>
      <c r="T28" s="476"/>
      <c r="U28" s="531" t="s">
        <v>937</v>
      </c>
      <c r="V28" s="470"/>
      <c r="W28" s="539" t="s">
        <v>938</v>
      </c>
      <c r="X28" s="476"/>
      <c r="Y28" s="455" t="s">
        <v>702</v>
      </c>
      <c r="Z28" s="476"/>
      <c r="AA28" s="474" t="s">
        <v>703</v>
      </c>
      <c r="AB28" s="476"/>
      <c r="AC28" s="455" t="s">
        <v>704</v>
      </c>
      <c r="AD28" s="508"/>
      <c r="AE28" s="509" t="s">
        <v>939</v>
      </c>
      <c r="AF28" s="470"/>
      <c r="AG28" s="509" t="s">
        <v>940</v>
      </c>
      <c r="AH28" s="470"/>
      <c r="AI28" s="532" t="s">
        <v>941</v>
      </c>
      <c r="AJ28" s="477"/>
      <c r="AK28" s="531" t="s">
        <v>942</v>
      </c>
    </row>
    <row r="29" spans="2:37" s="482" customFormat="1" ht="15.75" customHeight="1">
      <c r="B29" s="483" t="s">
        <v>732</v>
      </c>
      <c r="C29" s="474" t="s">
        <v>558</v>
      </c>
      <c r="D29" s="483" t="s">
        <v>221</v>
      </c>
      <c r="E29" s="502" t="s">
        <v>469</v>
      </c>
      <c r="F29" s="481" t="s">
        <v>222</v>
      </c>
      <c r="G29" s="455" t="s">
        <v>943</v>
      </c>
      <c r="H29" s="483" t="s">
        <v>223</v>
      </c>
      <c r="I29" s="474" t="s">
        <v>944</v>
      </c>
      <c r="J29" s="483" t="s">
        <v>224</v>
      </c>
      <c r="K29" s="474" t="s">
        <v>945</v>
      </c>
      <c r="L29" s="483" t="s">
        <v>225</v>
      </c>
      <c r="M29" s="474" t="s">
        <v>946</v>
      </c>
      <c r="N29" s="483" t="s">
        <v>226</v>
      </c>
      <c r="O29" s="474" t="s">
        <v>947</v>
      </c>
      <c r="P29" s="483" t="s">
        <v>227</v>
      </c>
      <c r="Q29" s="474" t="s">
        <v>850</v>
      </c>
      <c r="R29" s="481" t="s">
        <v>228</v>
      </c>
      <c r="S29" s="455" t="s">
        <v>948</v>
      </c>
      <c r="T29" s="483" t="s">
        <v>229</v>
      </c>
      <c r="U29" s="474" t="s">
        <v>948</v>
      </c>
      <c r="V29" s="481" t="s">
        <v>230</v>
      </c>
      <c r="W29" s="455" t="s">
        <v>949</v>
      </c>
      <c r="X29" s="483" t="s">
        <v>231</v>
      </c>
      <c r="Y29" s="455" t="s">
        <v>950</v>
      </c>
      <c r="Z29" s="483" t="s">
        <v>232</v>
      </c>
      <c r="AA29" s="474" t="s">
        <v>951</v>
      </c>
      <c r="AB29" s="483" t="s">
        <v>233</v>
      </c>
      <c r="AC29" s="455" t="s">
        <v>952</v>
      </c>
      <c r="AD29" s="511" t="s">
        <v>234</v>
      </c>
      <c r="AE29" s="506">
        <v>5.73</v>
      </c>
      <c r="AF29" s="483" t="s">
        <v>235</v>
      </c>
      <c r="AG29" s="506">
        <v>4.79</v>
      </c>
      <c r="AH29" s="483" t="s">
        <v>236</v>
      </c>
      <c r="AI29" s="533">
        <v>3.12</v>
      </c>
      <c r="AJ29" s="484" t="s">
        <v>237</v>
      </c>
      <c r="AK29" s="474" t="s">
        <v>953</v>
      </c>
    </row>
    <row r="30" spans="2:37" s="354" customFormat="1" ht="16.5" thickBot="1">
      <c r="B30" s="512" t="s">
        <v>238</v>
      </c>
      <c r="C30" s="513"/>
      <c r="D30" s="512" t="s">
        <v>239</v>
      </c>
      <c r="E30" s="514"/>
      <c r="F30" s="540" t="s">
        <v>240</v>
      </c>
      <c r="G30" s="491"/>
      <c r="H30" s="512" t="s">
        <v>241</v>
      </c>
      <c r="I30" s="493"/>
      <c r="J30" s="512" t="s">
        <v>242</v>
      </c>
      <c r="K30" s="493"/>
      <c r="L30" s="512" t="s">
        <v>243</v>
      </c>
      <c r="M30" s="493"/>
      <c r="N30" s="534" t="s">
        <v>244</v>
      </c>
      <c r="O30" s="541"/>
      <c r="P30" s="534" t="s">
        <v>245</v>
      </c>
      <c r="Q30" s="541"/>
      <c r="R30" s="540" t="s">
        <v>246</v>
      </c>
      <c r="S30" s="491"/>
      <c r="T30" s="512" t="s">
        <v>247</v>
      </c>
      <c r="U30" s="493"/>
      <c r="V30" s="540" t="s">
        <v>248</v>
      </c>
      <c r="W30" s="491"/>
      <c r="X30" s="512" t="s">
        <v>249</v>
      </c>
      <c r="Y30" s="491"/>
      <c r="Z30" s="512" t="s">
        <v>250</v>
      </c>
      <c r="AA30" s="493"/>
      <c r="AB30" s="512" t="s">
        <v>251</v>
      </c>
      <c r="AC30" s="491"/>
      <c r="AD30" s="524" t="s">
        <v>252</v>
      </c>
      <c r="AE30" s="525"/>
      <c r="AF30" s="512" t="s">
        <v>253</v>
      </c>
      <c r="AG30" s="493"/>
      <c r="AH30" s="512" t="s">
        <v>254</v>
      </c>
      <c r="AI30" s="491"/>
      <c r="AJ30" s="492" t="s">
        <v>255</v>
      </c>
      <c r="AK30" s="493"/>
    </row>
    <row r="31" spans="2:37" s="468" customFormat="1" ht="15.75" customHeight="1" thickTop="1">
      <c r="B31" s="528">
        <v>37</v>
      </c>
      <c r="C31" s="474" t="s">
        <v>954</v>
      </c>
      <c r="D31" s="499">
        <v>38</v>
      </c>
      <c r="E31" s="526" t="s">
        <v>955</v>
      </c>
      <c r="F31" s="542">
        <v>39</v>
      </c>
      <c r="G31" s="455" t="s">
        <v>956</v>
      </c>
      <c r="H31" s="499">
        <v>40</v>
      </c>
      <c r="I31" s="467" t="s">
        <v>957</v>
      </c>
      <c r="J31" s="499">
        <v>41</v>
      </c>
      <c r="K31" s="467" t="s">
        <v>958</v>
      </c>
      <c r="L31" s="499">
        <v>42</v>
      </c>
      <c r="M31" s="467" t="s">
        <v>959</v>
      </c>
      <c r="N31" s="499">
        <v>43</v>
      </c>
      <c r="O31" s="467" t="s">
        <v>960</v>
      </c>
      <c r="P31" s="499">
        <v>44</v>
      </c>
      <c r="Q31" s="467" t="s">
        <v>961</v>
      </c>
      <c r="R31" s="537">
        <v>45</v>
      </c>
      <c r="S31" s="501" t="s">
        <v>962</v>
      </c>
      <c r="T31" s="499">
        <v>46</v>
      </c>
      <c r="U31" s="467" t="s">
        <v>963</v>
      </c>
      <c r="V31" s="537">
        <v>47</v>
      </c>
      <c r="W31" s="501" t="s">
        <v>964</v>
      </c>
      <c r="X31" s="528">
        <v>48</v>
      </c>
      <c r="Y31" s="455" t="s">
        <v>965</v>
      </c>
      <c r="Z31" s="499">
        <v>49</v>
      </c>
      <c r="AA31" s="467" t="s">
        <v>966</v>
      </c>
      <c r="AB31" s="499">
        <v>50</v>
      </c>
      <c r="AC31" s="467" t="s">
        <v>967</v>
      </c>
      <c r="AD31" s="528">
        <v>51</v>
      </c>
      <c r="AE31" s="455" t="s">
        <v>968</v>
      </c>
      <c r="AF31" s="500">
        <v>52</v>
      </c>
      <c r="AG31" s="467" t="s">
        <v>969</v>
      </c>
      <c r="AH31" s="499">
        <v>53</v>
      </c>
      <c r="AI31" s="501" t="s">
        <v>970</v>
      </c>
      <c r="AJ31" s="466">
        <v>54</v>
      </c>
      <c r="AK31" s="467" t="s">
        <v>681</v>
      </c>
    </row>
    <row r="32" spans="2:37" s="475" customFormat="1" ht="15.75" customHeight="1">
      <c r="B32" s="606" t="s">
        <v>54</v>
      </c>
      <c r="C32" s="474" t="s">
        <v>971</v>
      </c>
      <c r="D32" s="606" t="s">
        <v>55</v>
      </c>
      <c r="E32" s="502" t="s">
        <v>972</v>
      </c>
      <c r="F32" s="617" t="s">
        <v>56</v>
      </c>
      <c r="G32" s="455" t="s">
        <v>973</v>
      </c>
      <c r="H32" s="606" t="s">
        <v>57</v>
      </c>
      <c r="I32" s="474" t="s">
        <v>974</v>
      </c>
      <c r="J32" s="606" t="s">
        <v>58</v>
      </c>
      <c r="K32" s="474" t="s">
        <v>975</v>
      </c>
      <c r="L32" s="606" t="s">
        <v>59</v>
      </c>
      <c r="M32" s="474" t="s">
        <v>976</v>
      </c>
      <c r="N32" s="605" t="s">
        <v>60</v>
      </c>
      <c r="O32" s="474" t="s">
        <v>977</v>
      </c>
      <c r="P32" s="606" t="s">
        <v>61</v>
      </c>
      <c r="Q32" s="474" t="s">
        <v>978</v>
      </c>
      <c r="R32" s="606" t="s">
        <v>62</v>
      </c>
      <c r="S32" s="455" t="s">
        <v>979</v>
      </c>
      <c r="T32" s="606" t="s">
        <v>63</v>
      </c>
      <c r="U32" s="474" t="s">
        <v>980</v>
      </c>
      <c r="V32" s="606" t="s">
        <v>64</v>
      </c>
      <c r="W32" s="455" t="s">
        <v>981</v>
      </c>
      <c r="X32" s="606" t="s">
        <v>65</v>
      </c>
      <c r="Y32" s="455" t="s">
        <v>982</v>
      </c>
      <c r="Z32" s="606" t="s">
        <v>66</v>
      </c>
      <c r="AA32" s="474" t="s">
        <v>983</v>
      </c>
      <c r="AB32" s="606" t="s">
        <v>67</v>
      </c>
      <c r="AC32" s="474" t="s">
        <v>984</v>
      </c>
      <c r="AD32" s="606" t="s">
        <v>68</v>
      </c>
      <c r="AE32" s="455" t="s">
        <v>985</v>
      </c>
      <c r="AF32" s="614" t="s">
        <v>69</v>
      </c>
      <c r="AG32" s="474" t="s">
        <v>986</v>
      </c>
      <c r="AH32" s="606" t="s">
        <v>70</v>
      </c>
      <c r="AI32" s="455" t="s">
        <v>987</v>
      </c>
      <c r="AJ32" s="615" t="s">
        <v>71</v>
      </c>
      <c r="AK32" s="474" t="s">
        <v>677</v>
      </c>
    </row>
    <row r="33" spans="2:37" s="475" customFormat="1" ht="15.75" customHeight="1">
      <c r="B33" s="606"/>
      <c r="C33" s="474" t="s">
        <v>724</v>
      </c>
      <c r="D33" s="606"/>
      <c r="E33" s="502" t="s">
        <v>726</v>
      </c>
      <c r="F33" s="617"/>
      <c r="G33" s="455" t="s">
        <v>516</v>
      </c>
      <c r="H33" s="606"/>
      <c r="I33" s="474" t="s">
        <v>555</v>
      </c>
      <c r="J33" s="606"/>
      <c r="K33" s="474" t="s">
        <v>729</v>
      </c>
      <c r="L33" s="606"/>
      <c r="M33" s="474" t="s">
        <v>544</v>
      </c>
      <c r="N33" s="605"/>
      <c r="O33" s="474" t="s">
        <v>734</v>
      </c>
      <c r="P33" s="606"/>
      <c r="Q33" s="474" t="s">
        <v>736</v>
      </c>
      <c r="R33" s="606"/>
      <c r="S33" s="455" t="s">
        <v>743</v>
      </c>
      <c r="T33" s="606"/>
      <c r="U33" s="474" t="s">
        <v>456</v>
      </c>
      <c r="V33" s="606"/>
      <c r="W33" s="455" t="s">
        <v>744</v>
      </c>
      <c r="X33" s="606"/>
      <c r="Y33" s="455" t="s">
        <v>746</v>
      </c>
      <c r="Z33" s="606"/>
      <c r="AA33" s="474" t="s">
        <v>547</v>
      </c>
      <c r="AB33" s="606"/>
      <c r="AC33" s="474" t="s">
        <v>567</v>
      </c>
      <c r="AD33" s="606"/>
      <c r="AE33" s="455" t="s">
        <v>753</v>
      </c>
      <c r="AF33" s="614"/>
      <c r="AG33" s="474" t="s">
        <v>757</v>
      </c>
      <c r="AH33" s="606"/>
      <c r="AI33" s="455" t="s">
        <v>762</v>
      </c>
      <c r="AJ33" s="615"/>
      <c r="AK33" s="474" t="s">
        <v>763</v>
      </c>
    </row>
    <row r="34" spans="2:37" s="475" customFormat="1" ht="15.75" customHeight="1">
      <c r="B34" s="476"/>
      <c r="C34" s="474" t="s">
        <v>1465</v>
      </c>
      <c r="D34" s="476"/>
      <c r="E34" s="502" t="s">
        <v>988</v>
      </c>
      <c r="F34" s="462"/>
      <c r="G34" s="455" t="s">
        <v>988</v>
      </c>
      <c r="H34" s="505"/>
      <c r="I34" s="474" t="s">
        <v>989</v>
      </c>
      <c r="J34" s="505"/>
      <c r="K34" s="474" t="s">
        <v>990</v>
      </c>
      <c r="L34" s="505"/>
      <c r="M34" s="474" t="s">
        <v>991</v>
      </c>
      <c r="N34" s="505"/>
      <c r="O34" s="474" t="s">
        <v>992</v>
      </c>
      <c r="P34" s="505"/>
      <c r="Q34" s="474" t="s">
        <v>992</v>
      </c>
      <c r="R34" s="454"/>
      <c r="S34" s="455" t="s">
        <v>993</v>
      </c>
      <c r="T34" s="505"/>
      <c r="U34" s="474" t="s">
        <v>993</v>
      </c>
      <c r="V34" s="454"/>
      <c r="W34" s="455" t="s">
        <v>994</v>
      </c>
      <c r="X34" s="505"/>
      <c r="Y34" s="455" t="s">
        <v>995</v>
      </c>
      <c r="Z34" s="505"/>
      <c r="AA34" s="474" t="s">
        <v>994</v>
      </c>
      <c r="AB34" s="505"/>
      <c r="AC34" s="474" t="s">
        <v>996</v>
      </c>
      <c r="AD34" s="505"/>
      <c r="AE34" s="530">
        <v>0.049</v>
      </c>
      <c r="AF34" s="504"/>
      <c r="AG34" s="474" t="s">
        <v>997</v>
      </c>
      <c r="AH34" s="505"/>
      <c r="AI34" s="530">
        <v>0.035</v>
      </c>
      <c r="AJ34" s="543"/>
      <c r="AK34" s="474" t="s">
        <v>998</v>
      </c>
    </row>
    <row r="35" spans="2:37" s="475" customFormat="1" ht="15.75" customHeight="1">
      <c r="B35" s="476"/>
      <c r="C35" s="474" t="s">
        <v>606</v>
      </c>
      <c r="D35" s="476"/>
      <c r="E35" s="502" t="s">
        <v>702</v>
      </c>
      <c r="F35" s="462"/>
      <c r="G35" s="455" t="s">
        <v>703</v>
      </c>
      <c r="H35" s="476"/>
      <c r="I35" s="474" t="s">
        <v>704</v>
      </c>
      <c r="J35" s="476"/>
      <c r="K35" s="531" t="s">
        <v>999</v>
      </c>
      <c r="L35" s="476"/>
      <c r="M35" s="531" t="s">
        <v>1000</v>
      </c>
      <c r="N35" s="476"/>
      <c r="O35" s="474" t="s">
        <v>707</v>
      </c>
      <c r="P35" s="476"/>
      <c r="Q35" s="474" t="s">
        <v>1001</v>
      </c>
      <c r="R35" s="470"/>
      <c r="S35" s="455" t="s">
        <v>1002</v>
      </c>
      <c r="T35" s="476"/>
      <c r="U35" s="531" t="s">
        <v>1003</v>
      </c>
      <c r="V35" s="470"/>
      <c r="W35" s="455" t="s">
        <v>606</v>
      </c>
      <c r="X35" s="476"/>
      <c r="Y35" s="455" t="s">
        <v>702</v>
      </c>
      <c r="Z35" s="476"/>
      <c r="AA35" s="474" t="s">
        <v>703</v>
      </c>
      <c r="AB35" s="476"/>
      <c r="AC35" s="531" t="s">
        <v>880</v>
      </c>
      <c r="AD35" s="470"/>
      <c r="AE35" s="532" t="s">
        <v>939</v>
      </c>
      <c r="AF35" s="508"/>
      <c r="AG35" s="544" t="s">
        <v>1004</v>
      </c>
      <c r="AH35" s="470"/>
      <c r="AI35" s="532" t="s">
        <v>941</v>
      </c>
      <c r="AJ35" s="477"/>
      <c r="AK35" s="531" t="s">
        <v>1005</v>
      </c>
    </row>
    <row r="36" spans="2:37" s="482" customFormat="1" ht="15.75" customHeight="1">
      <c r="B36" s="510">
        <v>85.47</v>
      </c>
      <c r="C36" s="474" t="s">
        <v>730</v>
      </c>
      <c r="D36" s="483" t="s">
        <v>256</v>
      </c>
      <c r="E36" s="502" t="s">
        <v>745</v>
      </c>
      <c r="F36" s="481" t="s">
        <v>257</v>
      </c>
      <c r="G36" s="455" t="s">
        <v>1006</v>
      </c>
      <c r="H36" s="483" t="s">
        <v>258</v>
      </c>
      <c r="I36" s="474" t="s">
        <v>1007</v>
      </c>
      <c r="J36" s="483" t="s">
        <v>259</v>
      </c>
      <c r="K36" s="474" t="s">
        <v>1008</v>
      </c>
      <c r="L36" s="483" t="s">
        <v>260</v>
      </c>
      <c r="M36" s="474" t="s">
        <v>1009</v>
      </c>
      <c r="N36" s="483" t="s">
        <v>261</v>
      </c>
      <c r="O36" s="474" t="s">
        <v>1010</v>
      </c>
      <c r="P36" s="483" t="s">
        <v>262</v>
      </c>
      <c r="Q36" s="474" t="s">
        <v>1011</v>
      </c>
      <c r="R36" s="481" t="s">
        <v>263</v>
      </c>
      <c r="S36" s="455" t="s">
        <v>1012</v>
      </c>
      <c r="T36" s="483" t="s">
        <v>264</v>
      </c>
      <c r="U36" s="474" t="s">
        <v>188</v>
      </c>
      <c r="V36" s="481" t="s">
        <v>265</v>
      </c>
      <c r="W36" s="455" t="s">
        <v>1013</v>
      </c>
      <c r="X36" s="483" t="s">
        <v>266</v>
      </c>
      <c r="Y36" s="455" t="s">
        <v>1014</v>
      </c>
      <c r="Z36" s="483" t="s">
        <v>267</v>
      </c>
      <c r="AA36" s="474" t="s">
        <v>1015</v>
      </c>
      <c r="AB36" s="483" t="s">
        <v>268</v>
      </c>
      <c r="AC36" s="474" t="s">
        <v>1015</v>
      </c>
      <c r="AD36" s="483" t="s">
        <v>269</v>
      </c>
      <c r="AE36" s="533">
        <v>6.69</v>
      </c>
      <c r="AF36" s="511" t="s">
        <v>270</v>
      </c>
      <c r="AG36" s="474" t="s">
        <v>1016</v>
      </c>
      <c r="AH36" s="483" t="s">
        <v>271</v>
      </c>
      <c r="AI36" s="533">
        <v>4.93</v>
      </c>
      <c r="AJ36" s="484" t="s">
        <v>272</v>
      </c>
      <c r="AK36" s="474" t="s">
        <v>1017</v>
      </c>
    </row>
    <row r="37" spans="2:37" s="354" customFormat="1" ht="16.5" thickBot="1">
      <c r="B37" s="512" t="s">
        <v>273</v>
      </c>
      <c r="C37" s="513"/>
      <c r="D37" s="512" t="s">
        <v>274</v>
      </c>
      <c r="E37" s="514"/>
      <c r="F37" s="540" t="s">
        <v>275</v>
      </c>
      <c r="G37" s="491"/>
      <c r="H37" s="512" t="s">
        <v>276</v>
      </c>
      <c r="I37" s="493"/>
      <c r="J37" s="512" t="s">
        <v>277</v>
      </c>
      <c r="K37" s="493"/>
      <c r="L37" s="512" t="s">
        <v>278</v>
      </c>
      <c r="M37" s="493"/>
      <c r="N37" s="512" t="s">
        <v>279</v>
      </c>
      <c r="O37" s="493"/>
      <c r="P37" s="512" t="s">
        <v>280</v>
      </c>
      <c r="Q37" s="493"/>
      <c r="R37" s="540" t="s">
        <v>281</v>
      </c>
      <c r="S37" s="491"/>
      <c r="T37" s="512" t="s">
        <v>282</v>
      </c>
      <c r="U37" s="493"/>
      <c r="V37" s="540" t="s">
        <v>283</v>
      </c>
      <c r="W37" s="491"/>
      <c r="X37" s="534" t="s">
        <v>284</v>
      </c>
      <c r="Y37" s="527"/>
      <c r="Z37" s="534" t="s">
        <v>285</v>
      </c>
      <c r="AA37" s="541"/>
      <c r="AB37" s="512" t="s">
        <v>286</v>
      </c>
      <c r="AC37" s="493"/>
      <c r="AD37" s="512" t="s">
        <v>287</v>
      </c>
      <c r="AE37" s="491"/>
      <c r="AF37" s="524" t="s">
        <v>288</v>
      </c>
      <c r="AG37" s="525"/>
      <c r="AH37" s="512" t="s">
        <v>289</v>
      </c>
      <c r="AI37" s="491"/>
      <c r="AJ37" s="492" t="s">
        <v>290</v>
      </c>
      <c r="AK37" s="493"/>
    </row>
    <row r="38" spans="2:37" s="468" customFormat="1" ht="15.75" customHeight="1" thickTop="1">
      <c r="B38" s="528">
        <v>55</v>
      </c>
      <c r="C38" s="474" t="s">
        <v>1018</v>
      </c>
      <c r="D38" s="528">
        <v>56</v>
      </c>
      <c r="E38" s="502" t="s">
        <v>1019</v>
      </c>
      <c r="F38" s="463"/>
      <c r="G38" s="315"/>
      <c r="H38" s="499">
        <v>72</v>
      </c>
      <c r="I38" s="467" t="s">
        <v>1020</v>
      </c>
      <c r="J38" s="499">
        <v>73</v>
      </c>
      <c r="K38" s="467" t="s">
        <v>1021</v>
      </c>
      <c r="L38" s="499">
        <v>74</v>
      </c>
      <c r="M38" s="467" t="s">
        <v>1022</v>
      </c>
      <c r="N38" s="528">
        <v>75</v>
      </c>
      <c r="O38" s="474" t="s">
        <v>1023</v>
      </c>
      <c r="P38" s="528">
        <v>76</v>
      </c>
      <c r="Q38" s="474" t="s">
        <v>1024</v>
      </c>
      <c r="R38" s="537">
        <v>77</v>
      </c>
      <c r="S38" s="501" t="s">
        <v>1025</v>
      </c>
      <c r="T38" s="499">
        <v>78</v>
      </c>
      <c r="U38" s="467" t="s">
        <v>1026</v>
      </c>
      <c r="V38" s="537">
        <v>79</v>
      </c>
      <c r="W38" s="501" t="s">
        <v>1027</v>
      </c>
      <c r="X38" s="499">
        <v>80</v>
      </c>
      <c r="Y38" s="501" t="s">
        <v>1028</v>
      </c>
      <c r="Z38" s="499">
        <v>81</v>
      </c>
      <c r="AA38" s="467" t="s">
        <v>1029</v>
      </c>
      <c r="AB38" s="537">
        <v>82</v>
      </c>
      <c r="AC38" s="467" t="s">
        <v>1030</v>
      </c>
      <c r="AD38" s="499">
        <v>83</v>
      </c>
      <c r="AE38" s="467" t="s">
        <v>1031</v>
      </c>
      <c r="AF38" s="528">
        <v>84</v>
      </c>
      <c r="AG38" s="455" t="s">
        <v>1032</v>
      </c>
      <c r="AH38" s="500">
        <v>85</v>
      </c>
      <c r="AI38" s="501" t="s">
        <v>1033</v>
      </c>
      <c r="AJ38" s="466">
        <v>86</v>
      </c>
      <c r="AK38" s="467" t="s">
        <v>1034</v>
      </c>
    </row>
    <row r="39" spans="2:37" s="475" customFormat="1" ht="15.75" customHeight="1">
      <c r="B39" s="606" t="s">
        <v>72</v>
      </c>
      <c r="C39" s="474" t="s">
        <v>1035</v>
      </c>
      <c r="D39" s="606" t="s">
        <v>73</v>
      </c>
      <c r="E39" s="502" t="s">
        <v>1036</v>
      </c>
      <c r="F39" s="611" t="s">
        <v>308</v>
      </c>
      <c r="G39" s="612"/>
      <c r="H39" s="606" t="s">
        <v>74</v>
      </c>
      <c r="I39" s="474" t="s">
        <v>1037</v>
      </c>
      <c r="J39" s="606" t="s">
        <v>75</v>
      </c>
      <c r="K39" s="474" t="s">
        <v>1038</v>
      </c>
      <c r="L39" s="606" t="s">
        <v>76</v>
      </c>
      <c r="M39" s="474" t="s">
        <v>892</v>
      </c>
      <c r="N39" s="606" t="s">
        <v>77</v>
      </c>
      <c r="O39" s="474" t="s">
        <v>1039</v>
      </c>
      <c r="P39" s="606" t="s">
        <v>78</v>
      </c>
      <c r="Q39" s="474" t="s">
        <v>1040</v>
      </c>
      <c r="R39" s="606" t="s">
        <v>79</v>
      </c>
      <c r="S39" s="455" t="s">
        <v>1041</v>
      </c>
      <c r="T39" s="606" t="s">
        <v>80</v>
      </c>
      <c r="U39" s="474" t="s">
        <v>1042</v>
      </c>
      <c r="V39" s="606" t="s">
        <v>81</v>
      </c>
      <c r="W39" s="455" t="s">
        <v>1043</v>
      </c>
      <c r="X39" s="616" t="s">
        <v>82</v>
      </c>
      <c r="Y39" s="455" t="s">
        <v>1044</v>
      </c>
      <c r="Z39" s="606" t="s">
        <v>83</v>
      </c>
      <c r="AA39" s="474" t="s">
        <v>1045</v>
      </c>
      <c r="AB39" s="613" t="s">
        <v>84</v>
      </c>
      <c r="AC39" s="474" t="s">
        <v>1046</v>
      </c>
      <c r="AD39" s="606" t="s">
        <v>85</v>
      </c>
      <c r="AE39" s="474" t="s">
        <v>1047</v>
      </c>
      <c r="AF39" s="606" t="s">
        <v>86</v>
      </c>
      <c r="AG39" s="455" t="s">
        <v>1048</v>
      </c>
      <c r="AH39" s="614" t="s">
        <v>87</v>
      </c>
      <c r="AI39" s="455" t="s">
        <v>1049</v>
      </c>
      <c r="AJ39" s="615" t="s">
        <v>88</v>
      </c>
      <c r="AK39" s="474" t="s">
        <v>1050</v>
      </c>
    </row>
    <row r="40" spans="2:37" s="475" customFormat="1" ht="15.75" customHeight="1">
      <c r="B40" s="606"/>
      <c r="C40" s="474" t="s">
        <v>725</v>
      </c>
      <c r="D40" s="606"/>
      <c r="E40" s="502" t="s">
        <v>543</v>
      </c>
      <c r="F40" s="480"/>
      <c r="G40" s="473"/>
      <c r="H40" s="606"/>
      <c r="I40" s="474" t="s">
        <v>728</v>
      </c>
      <c r="J40" s="606"/>
      <c r="K40" s="474" t="s">
        <v>730</v>
      </c>
      <c r="L40" s="606"/>
      <c r="M40" s="474" t="s">
        <v>731</v>
      </c>
      <c r="N40" s="606"/>
      <c r="O40" s="474" t="s">
        <v>734</v>
      </c>
      <c r="P40" s="606"/>
      <c r="Q40" s="474" t="s">
        <v>736</v>
      </c>
      <c r="R40" s="606"/>
      <c r="S40" s="455" t="s">
        <v>456</v>
      </c>
      <c r="T40" s="606"/>
      <c r="U40" s="474" t="s">
        <v>743</v>
      </c>
      <c r="V40" s="606"/>
      <c r="W40" s="455" t="s">
        <v>745</v>
      </c>
      <c r="X40" s="616"/>
      <c r="Y40" s="455" t="s">
        <v>747</v>
      </c>
      <c r="Z40" s="606"/>
      <c r="AA40" s="474" t="s">
        <v>748</v>
      </c>
      <c r="AB40" s="613"/>
      <c r="AC40" s="474" t="s">
        <v>754</v>
      </c>
      <c r="AD40" s="606"/>
      <c r="AE40" s="474" t="s">
        <v>534</v>
      </c>
      <c r="AF40" s="606"/>
      <c r="AG40" s="455" t="s">
        <v>758</v>
      </c>
      <c r="AH40" s="614"/>
      <c r="AI40" s="455" t="s">
        <v>736</v>
      </c>
      <c r="AJ40" s="615"/>
      <c r="AK40" s="474" t="s">
        <v>1032</v>
      </c>
    </row>
    <row r="41" spans="2:37" s="475" customFormat="1" ht="15.75" customHeight="1">
      <c r="B41" s="476"/>
      <c r="C41" s="474" t="s">
        <v>992</v>
      </c>
      <c r="D41" s="476"/>
      <c r="E41" s="502" t="s">
        <v>1051</v>
      </c>
      <c r="F41" s="313"/>
      <c r="G41" s="473"/>
      <c r="H41" s="505"/>
      <c r="I41" s="474" t="s">
        <v>1052</v>
      </c>
      <c r="J41" s="505"/>
      <c r="K41" s="474" t="s">
        <v>1053</v>
      </c>
      <c r="L41" s="505"/>
      <c r="M41" s="474" t="s">
        <v>1054</v>
      </c>
      <c r="N41" s="505"/>
      <c r="O41" s="474" t="s">
        <v>1052</v>
      </c>
      <c r="P41" s="505"/>
      <c r="Q41" s="474" t="s">
        <v>1054</v>
      </c>
      <c r="R41" s="454"/>
      <c r="S41" s="455" t="s">
        <v>1054</v>
      </c>
      <c r="T41" s="505"/>
      <c r="U41" s="474" t="s">
        <v>1054</v>
      </c>
      <c r="V41" s="454"/>
      <c r="W41" s="455" t="s">
        <v>1054</v>
      </c>
      <c r="X41" s="538"/>
      <c r="Y41" s="455" t="s">
        <v>1052</v>
      </c>
      <c r="Z41" s="505"/>
      <c r="AA41" s="474" t="s">
        <v>1054</v>
      </c>
      <c r="AB41" s="454"/>
      <c r="AC41" s="474" t="s">
        <v>1054</v>
      </c>
      <c r="AD41" s="505"/>
      <c r="AE41" s="506">
        <v>0.029</v>
      </c>
      <c r="AF41" s="505"/>
      <c r="AG41" s="455" t="s">
        <v>1032</v>
      </c>
      <c r="AH41" s="504"/>
      <c r="AI41" s="533" t="s">
        <v>1032</v>
      </c>
      <c r="AJ41" s="543"/>
      <c r="AK41" s="474" t="s">
        <v>1055</v>
      </c>
    </row>
    <row r="42" spans="2:37" s="475" customFormat="1" ht="15.75" customHeight="1">
      <c r="B42" s="476"/>
      <c r="C42" s="474" t="s">
        <v>606</v>
      </c>
      <c r="D42" s="476"/>
      <c r="E42" s="502" t="s">
        <v>702</v>
      </c>
      <c r="F42" s="313"/>
      <c r="G42" s="473"/>
      <c r="H42" s="476"/>
      <c r="I42" s="474" t="s">
        <v>704</v>
      </c>
      <c r="J42" s="476"/>
      <c r="K42" s="474" t="s">
        <v>705</v>
      </c>
      <c r="L42" s="476"/>
      <c r="M42" s="531" t="s">
        <v>1000</v>
      </c>
      <c r="N42" s="476"/>
      <c r="O42" s="531" t="s">
        <v>1056</v>
      </c>
      <c r="P42" s="476"/>
      <c r="Q42" s="474" t="s">
        <v>1057</v>
      </c>
      <c r="R42" s="470"/>
      <c r="S42" s="455" t="s">
        <v>1058</v>
      </c>
      <c r="T42" s="476"/>
      <c r="U42" s="474" t="s">
        <v>1059</v>
      </c>
      <c r="V42" s="470"/>
      <c r="W42" s="539" t="s">
        <v>1060</v>
      </c>
      <c r="X42" s="476"/>
      <c r="Y42" s="539" t="s">
        <v>938</v>
      </c>
      <c r="Z42" s="545"/>
      <c r="AA42" s="531" t="s">
        <v>1060</v>
      </c>
      <c r="AB42" s="462"/>
      <c r="AC42" s="474" t="s">
        <v>1061</v>
      </c>
      <c r="AD42" s="470"/>
      <c r="AE42" s="509" t="s">
        <v>1062</v>
      </c>
      <c r="AF42" s="470"/>
      <c r="AG42" s="539" t="s">
        <v>1063</v>
      </c>
      <c r="AH42" s="508"/>
      <c r="AI42" s="532" t="s">
        <v>883</v>
      </c>
      <c r="AJ42" s="477"/>
      <c r="AK42" s="531" t="s">
        <v>942</v>
      </c>
    </row>
    <row r="43" spans="2:37" s="482" customFormat="1" ht="15.75" customHeight="1">
      <c r="B43" s="483" t="s">
        <v>291</v>
      </c>
      <c r="C43" s="474" t="s">
        <v>734</v>
      </c>
      <c r="D43" s="483" t="s">
        <v>292</v>
      </c>
      <c r="E43" s="502" t="s">
        <v>1064</v>
      </c>
      <c r="F43" s="480"/>
      <c r="G43" s="473"/>
      <c r="H43" s="483" t="s">
        <v>293</v>
      </c>
      <c r="I43" s="474" t="s">
        <v>1065</v>
      </c>
      <c r="J43" s="483" t="s">
        <v>294</v>
      </c>
      <c r="K43" s="474" t="s">
        <v>1066</v>
      </c>
      <c r="L43" s="483" t="s">
        <v>295</v>
      </c>
      <c r="M43" s="474" t="s">
        <v>1067</v>
      </c>
      <c r="N43" s="483" t="s">
        <v>296</v>
      </c>
      <c r="O43" s="474" t="s">
        <v>1068</v>
      </c>
      <c r="P43" s="483" t="s">
        <v>297</v>
      </c>
      <c r="Q43" s="474" t="s">
        <v>1069</v>
      </c>
      <c r="R43" s="481" t="s">
        <v>298</v>
      </c>
      <c r="S43" s="455" t="s">
        <v>1070</v>
      </c>
      <c r="T43" s="483" t="s">
        <v>299</v>
      </c>
      <c r="U43" s="474" t="s">
        <v>1071</v>
      </c>
      <c r="V43" s="481" t="s">
        <v>300</v>
      </c>
      <c r="W43" s="455" t="s">
        <v>1067</v>
      </c>
      <c r="X43" s="483" t="s">
        <v>301</v>
      </c>
      <c r="Y43" s="455" t="s">
        <v>1072</v>
      </c>
      <c r="Z43" s="483" t="s">
        <v>302</v>
      </c>
      <c r="AA43" s="474" t="s">
        <v>1073</v>
      </c>
      <c r="AB43" s="481" t="s">
        <v>303</v>
      </c>
      <c r="AC43" s="474" t="s">
        <v>1074</v>
      </c>
      <c r="AD43" s="483" t="s">
        <v>304</v>
      </c>
      <c r="AE43" s="506">
        <v>9.75</v>
      </c>
      <c r="AF43" s="483" t="s">
        <v>305</v>
      </c>
      <c r="AG43" s="455" t="s">
        <v>1075</v>
      </c>
      <c r="AH43" s="511" t="s">
        <v>306</v>
      </c>
      <c r="AI43" s="533" t="s">
        <v>1032</v>
      </c>
      <c r="AJ43" s="484" t="s">
        <v>307</v>
      </c>
      <c r="AK43" s="474" t="s">
        <v>1076</v>
      </c>
    </row>
    <row r="44" spans="2:37" s="354" customFormat="1" ht="16.5" thickBot="1">
      <c r="B44" s="512" t="s">
        <v>309</v>
      </c>
      <c r="C44" s="513"/>
      <c r="D44" s="512" t="s">
        <v>310</v>
      </c>
      <c r="E44" s="514"/>
      <c r="F44" s="480"/>
      <c r="G44" s="456"/>
      <c r="H44" s="512" t="s">
        <v>311</v>
      </c>
      <c r="I44" s="493"/>
      <c r="J44" s="512" t="s">
        <v>312</v>
      </c>
      <c r="K44" s="493"/>
      <c r="L44" s="512" t="s">
        <v>313</v>
      </c>
      <c r="M44" s="493"/>
      <c r="N44" s="512" t="s">
        <v>314</v>
      </c>
      <c r="O44" s="493"/>
      <c r="P44" s="512" t="s">
        <v>315</v>
      </c>
      <c r="Q44" s="493"/>
      <c r="R44" s="540" t="s">
        <v>316</v>
      </c>
      <c r="S44" s="491"/>
      <c r="T44" s="512" t="s">
        <v>317</v>
      </c>
      <c r="U44" s="493"/>
      <c r="V44" s="540" t="s">
        <v>318</v>
      </c>
      <c r="W44" s="491"/>
      <c r="X44" s="512" t="s">
        <v>319</v>
      </c>
      <c r="Y44" s="491"/>
      <c r="Z44" s="512" t="s">
        <v>320</v>
      </c>
      <c r="AA44" s="493"/>
      <c r="AB44" s="540" t="s">
        <v>321</v>
      </c>
      <c r="AC44" s="493"/>
      <c r="AD44" s="512" t="s">
        <v>322</v>
      </c>
      <c r="AE44" s="493"/>
      <c r="AF44" s="512" t="s">
        <v>323</v>
      </c>
      <c r="AG44" s="491"/>
      <c r="AH44" s="524" t="s">
        <v>324</v>
      </c>
      <c r="AI44" s="546"/>
      <c r="AJ44" s="492" t="s">
        <v>325</v>
      </c>
      <c r="AK44" s="493"/>
    </row>
    <row r="45" spans="2:37" s="468" customFormat="1" ht="15.75" customHeight="1" thickTop="1">
      <c r="B45" s="499">
        <v>87</v>
      </c>
      <c r="C45" s="467" t="s">
        <v>1077</v>
      </c>
      <c r="D45" s="499">
        <v>88</v>
      </c>
      <c r="E45" s="526" t="s">
        <v>1078</v>
      </c>
      <c r="F45" s="480"/>
      <c r="G45" s="315"/>
      <c r="H45" s="499" t="s">
        <v>415</v>
      </c>
      <c r="I45" s="467" t="s">
        <v>1032</v>
      </c>
      <c r="J45" s="499" t="s">
        <v>417</v>
      </c>
      <c r="K45" s="467" t="s">
        <v>1032</v>
      </c>
      <c r="L45" s="499" t="s">
        <v>419</v>
      </c>
      <c r="M45" s="467" t="s">
        <v>1032</v>
      </c>
      <c r="N45" s="499" t="s">
        <v>421</v>
      </c>
      <c r="O45" s="467" t="s">
        <v>1032</v>
      </c>
      <c r="P45" s="499" t="s">
        <v>423</v>
      </c>
      <c r="Q45" s="467" t="s">
        <v>1032</v>
      </c>
      <c r="R45" s="499" t="s">
        <v>425</v>
      </c>
      <c r="S45" s="467" t="s">
        <v>1032</v>
      </c>
      <c r="T45" s="499" t="s">
        <v>427</v>
      </c>
      <c r="U45" s="467" t="s">
        <v>1032</v>
      </c>
      <c r="V45" s="499" t="s">
        <v>429</v>
      </c>
      <c r="W45" s="467" t="s">
        <v>1032</v>
      </c>
      <c r="X45" s="499" t="s">
        <v>431</v>
      </c>
      <c r="Y45" s="467" t="s">
        <v>1032</v>
      </c>
      <c r="Z45" s="528" t="s">
        <v>661</v>
      </c>
      <c r="AA45" s="474" t="s">
        <v>1032</v>
      </c>
      <c r="AB45" s="499" t="s">
        <v>433</v>
      </c>
      <c r="AC45" s="467" t="s">
        <v>1032</v>
      </c>
      <c r="AD45" s="499" t="s">
        <v>663</v>
      </c>
      <c r="AE45" s="467" t="s">
        <v>1032</v>
      </c>
      <c r="AF45" s="499" t="s">
        <v>435</v>
      </c>
      <c r="AG45" s="467" t="s">
        <v>1032</v>
      </c>
      <c r="AH45" s="547" t="s">
        <v>665</v>
      </c>
      <c r="AI45" s="548" t="s">
        <v>1032</v>
      </c>
      <c r="AJ45" s="549" t="s">
        <v>437</v>
      </c>
      <c r="AK45" s="550" t="s">
        <v>1032</v>
      </c>
    </row>
    <row r="46" spans="2:37" s="475" customFormat="1" ht="15.75" customHeight="1">
      <c r="B46" s="606" t="s">
        <v>89</v>
      </c>
      <c r="C46" s="474" t="s">
        <v>1079</v>
      </c>
      <c r="D46" s="606" t="s">
        <v>90</v>
      </c>
      <c r="E46" s="502" t="s">
        <v>1080</v>
      </c>
      <c r="F46" s="611" t="s">
        <v>328</v>
      </c>
      <c r="G46" s="612"/>
      <c r="H46" s="605" t="s">
        <v>91</v>
      </c>
      <c r="I46" s="474" t="s">
        <v>1032</v>
      </c>
      <c r="J46" s="605" t="s">
        <v>92</v>
      </c>
      <c r="K46" s="474" t="s">
        <v>1032</v>
      </c>
      <c r="L46" s="605" t="s">
        <v>93</v>
      </c>
      <c r="M46" s="474" t="s">
        <v>1032</v>
      </c>
      <c r="N46" s="605" t="s">
        <v>94</v>
      </c>
      <c r="O46" s="474" t="s">
        <v>1032</v>
      </c>
      <c r="P46" s="605" t="s">
        <v>95</v>
      </c>
      <c r="Q46" s="474" t="s">
        <v>1032</v>
      </c>
      <c r="R46" s="605" t="s">
        <v>96</v>
      </c>
      <c r="S46" s="474" t="s">
        <v>1032</v>
      </c>
      <c r="T46" s="605" t="s">
        <v>1081</v>
      </c>
      <c r="U46" s="474" t="s">
        <v>1032</v>
      </c>
      <c r="V46" s="608" t="s">
        <v>439</v>
      </c>
      <c r="W46" s="474" t="s">
        <v>1032</v>
      </c>
      <c r="X46" s="608" t="s">
        <v>440</v>
      </c>
      <c r="Y46" s="474" t="s">
        <v>1032</v>
      </c>
      <c r="Z46" s="608" t="s">
        <v>662</v>
      </c>
      <c r="AA46" s="474" t="s">
        <v>1032</v>
      </c>
      <c r="AB46" s="608" t="s">
        <v>98</v>
      </c>
      <c r="AC46" s="474" t="s">
        <v>1032</v>
      </c>
      <c r="AD46" s="608" t="s">
        <v>664</v>
      </c>
      <c r="AE46" s="474" t="s">
        <v>1032</v>
      </c>
      <c r="AF46" s="608" t="s">
        <v>441</v>
      </c>
      <c r="AG46" s="474" t="s">
        <v>1032</v>
      </c>
      <c r="AH46" s="609" t="s">
        <v>666</v>
      </c>
      <c r="AI46" s="551" t="s">
        <v>1032</v>
      </c>
      <c r="AJ46" s="610" t="s">
        <v>442</v>
      </c>
      <c r="AK46" s="552" t="s">
        <v>1032</v>
      </c>
    </row>
    <row r="47" spans="2:37" s="475" customFormat="1" ht="15.75" customHeight="1">
      <c r="B47" s="606"/>
      <c r="C47" s="474" t="s">
        <v>1032</v>
      </c>
      <c r="D47" s="606"/>
      <c r="E47" s="502" t="s">
        <v>543</v>
      </c>
      <c r="F47" s="480"/>
      <c r="G47" s="473"/>
      <c r="H47" s="605"/>
      <c r="I47" s="474" t="s">
        <v>1032</v>
      </c>
      <c r="J47" s="605"/>
      <c r="K47" s="474" t="s">
        <v>1032</v>
      </c>
      <c r="L47" s="605"/>
      <c r="M47" s="474" t="s">
        <v>1032</v>
      </c>
      <c r="N47" s="605"/>
      <c r="O47" s="474" t="s">
        <v>1032</v>
      </c>
      <c r="P47" s="605"/>
      <c r="Q47" s="474" t="s">
        <v>1032</v>
      </c>
      <c r="R47" s="605"/>
      <c r="S47" s="474" t="s">
        <v>1032</v>
      </c>
      <c r="T47" s="605"/>
      <c r="U47" s="474" t="s">
        <v>1032</v>
      </c>
      <c r="V47" s="608"/>
      <c r="W47" s="474" t="s">
        <v>1032</v>
      </c>
      <c r="X47" s="608"/>
      <c r="Y47" s="474" t="s">
        <v>1032</v>
      </c>
      <c r="Z47" s="608"/>
      <c r="AA47" s="474" t="s">
        <v>1032</v>
      </c>
      <c r="AB47" s="608"/>
      <c r="AC47" s="474" t="s">
        <v>1032</v>
      </c>
      <c r="AD47" s="608"/>
      <c r="AE47" s="474" t="s">
        <v>1032</v>
      </c>
      <c r="AF47" s="608"/>
      <c r="AG47" s="474" t="s">
        <v>1032</v>
      </c>
      <c r="AH47" s="609"/>
      <c r="AI47" s="551" t="s">
        <v>1032</v>
      </c>
      <c r="AJ47" s="610"/>
      <c r="AK47" s="552" t="s">
        <v>1032</v>
      </c>
    </row>
    <row r="48" spans="2:37" s="475" customFormat="1" ht="15.75" customHeight="1">
      <c r="B48" s="476"/>
      <c r="C48" s="474" t="s">
        <v>1032</v>
      </c>
      <c r="D48" s="476"/>
      <c r="E48" s="502" t="s">
        <v>1055</v>
      </c>
      <c r="F48" s="470"/>
      <c r="G48" s="473"/>
      <c r="H48" s="505"/>
      <c r="I48" s="474" t="s">
        <v>1032</v>
      </c>
      <c r="J48" s="505"/>
      <c r="K48" s="474" t="s">
        <v>1032</v>
      </c>
      <c r="L48" s="505"/>
      <c r="M48" s="474" t="s">
        <v>1032</v>
      </c>
      <c r="N48" s="505"/>
      <c r="O48" s="474" t="s">
        <v>1032</v>
      </c>
      <c r="P48" s="505"/>
      <c r="Q48" s="474" t="s">
        <v>1032</v>
      </c>
      <c r="R48" s="505"/>
      <c r="S48" s="474" t="s">
        <v>1032</v>
      </c>
      <c r="T48" s="505"/>
      <c r="U48" s="474" t="s">
        <v>1032</v>
      </c>
      <c r="V48" s="476"/>
      <c r="W48" s="474" t="s">
        <v>1032</v>
      </c>
      <c r="X48" s="476"/>
      <c r="Y48" s="474" t="s">
        <v>1032</v>
      </c>
      <c r="Z48" s="476"/>
      <c r="AA48" s="474" t="s">
        <v>1032</v>
      </c>
      <c r="AB48" s="476"/>
      <c r="AC48" s="474" t="s">
        <v>1032</v>
      </c>
      <c r="AD48" s="476"/>
      <c r="AE48" s="474" t="s">
        <v>1032</v>
      </c>
      <c r="AF48" s="476"/>
      <c r="AG48" s="474" t="s">
        <v>1032</v>
      </c>
      <c r="AH48" s="553"/>
      <c r="AI48" s="551" t="s">
        <v>1032</v>
      </c>
      <c r="AJ48" s="554"/>
      <c r="AK48" s="552" t="s">
        <v>1032</v>
      </c>
    </row>
    <row r="49" spans="2:37" s="475" customFormat="1" ht="15.75" customHeight="1">
      <c r="B49" s="476"/>
      <c r="C49" s="474" t="s">
        <v>606</v>
      </c>
      <c r="D49" s="476"/>
      <c r="E49" s="502" t="s">
        <v>702</v>
      </c>
      <c r="F49" s="470"/>
      <c r="G49" s="473"/>
      <c r="H49" s="505"/>
      <c r="I49" s="474" t="s">
        <v>1032</v>
      </c>
      <c r="J49" s="505"/>
      <c r="K49" s="474" t="s">
        <v>1032</v>
      </c>
      <c r="L49" s="505"/>
      <c r="M49" s="474" t="s">
        <v>1032</v>
      </c>
      <c r="N49" s="505"/>
      <c r="O49" s="474" t="s">
        <v>1032</v>
      </c>
      <c r="P49" s="505"/>
      <c r="Q49" s="474" t="s">
        <v>1032</v>
      </c>
      <c r="R49" s="505"/>
      <c r="S49" s="474" t="s">
        <v>1032</v>
      </c>
      <c r="T49" s="505"/>
      <c r="U49" s="474" t="s">
        <v>1032</v>
      </c>
      <c r="V49" s="476"/>
      <c r="W49" s="474" t="s">
        <v>1032</v>
      </c>
      <c r="X49" s="476"/>
      <c r="Y49" s="474" t="s">
        <v>1032</v>
      </c>
      <c r="Z49" s="476"/>
      <c r="AA49" s="474" t="s">
        <v>1032</v>
      </c>
      <c r="AB49" s="476"/>
      <c r="AC49" s="474" t="s">
        <v>1032</v>
      </c>
      <c r="AD49" s="476"/>
      <c r="AE49" s="474" t="s">
        <v>1032</v>
      </c>
      <c r="AF49" s="476"/>
      <c r="AG49" s="474" t="s">
        <v>1032</v>
      </c>
      <c r="AH49" s="553"/>
      <c r="AI49" s="551" t="s">
        <v>1032</v>
      </c>
      <c r="AJ49" s="554"/>
      <c r="AK49" s="552" t="s">
        <v>1032</v>
      </c>
    </row>
    <row r="50" spans="2:37" s="482" customFormat="1" ht="15.75" customHeight="1">
      <c r="B50" s="483" t="s">
        <v>326</v>
      </c>
      <c r="C50" s="474" t="s">
        <v>1032</v>
      </c>
      <c r="D50" s="483" t="s">
        <v>327</v>
      </c>
      <c r="E50" s="502" t="s">
        <v>1082</v>
      </c>
      <c r="F50" s="480"/>
      <c r="G50" s="473"/>
      <c r="H50" s="483" t="s">
        <v>416</v>
      </c>
      <c r="I50" s="474" t="s">
        <v>1032</v>
      </c>
      <c r="J50" s="483" t="s">
        <v>418</v>
      </c>
      <c r="K50" s="474" t="s">
        <v>1032</v>
      </c>
      <c r="L50" s="483" t="s">
        <v>1083</v>
      </c>
      <c r="M50" s="474" t="s">
        <v>1032</v>
      </c>
      <c r="N50" s="483" t="s">
        <v>422</v>
      </c>
      <c r="O50" s="474" t="s">
        <v>1032</v>
      </c>
      <c r="P50" s="483" t="s">
        <v>432</v>
      </c>
      <c r="Q50" s="474" t="s">
        <v>1032</v>
      </c>
      <c r="R50" s="483" t="s">
        <v>426</v>
      </c>
      <c r="S50" s="474" t="s">
        <v>1032</v>
      </c>
      <c r="T50" s="483" t="s">
        <v>428</v>
      </c>
      <c r="U50" s="474" t="s">
        <v>1032</v>
      </c>
      <c r="V50" s="483" t="s">
        <v>430</v>
      </c>
      <c r="W50" s="474" t="s">
        <v>1032</v>
      </c>
      <c r="X50" s="483" t="s">
        <v>434</v>
      </c>
      <c r="Y50" s="474" t="s">
        <v>1032</v>
      </c>
      <c r="Z50" s="483" t="s">
        <v>1084</v>
      </c>
      <c r="AA50" s="474" t="s">
        <v>1032</v>
      </c>
      <c r="AB50" s="483" t="s">
        <v>436</v>
      </c>
      <c r="AC50" s="474" t="s">
        <v>1032</v>
      </c>
      <c r="AD50" s="483" t="s">
        <v>1085</v>
      </c>
      <c r="AE50" s="474" t="s">
        <v>1032</v>
      </c>
      <c r="AF50" s="483" t="s">
        <v>436</v>
      </c>
      <c r="AG50" s="474" t="s">
        <v>1032</v>
      </c>
      <c r="AH50" s="555" t="s">
        <v>1032</v>
      </c>
      <c r="AI50" s="551" t="s">
        <v>1032</v>
      </c>
      <c r="AJ50" s="556" t="s">
        <v>1032</v>
      </c>
      <c r="AK50" s="552" t="s">
        <v>1032</v>
      </c>
    </row>
    <row r="51" spans="2:37" s="559" customFormat="1" ht="15.75" thickBot="1">
      <c r="B51" s="512" t="s">
        <v>329</v>
      </c>
      <c r="C51" s="557"/>
      <c r="D51" s="512" t="s">
        <v>330</v>
      </c>
      <c r="E51" s="558"/>
      <c r="H51" s="512" t="s">
        <v>443</v>
      </c>
      <c r="I51" s="557"/>
      <c r="J51" s="512" t="s">
        <v>444</v>
      </c>
      <c r="K51" s="557"/>
      <c r="L51" s="512" t="s">
        <v>445</v>
      </c>
      <c r="M51" s="557"/>
      <c r="N51" s="512" t="s">
        <v>446</v>
      </c>
      <c r="O51" s="557"/>
      <c r="P51" s="512" t="s">
        <v>447</v>
      </c>
      <c r="Q51" s="557"/>
      <c r="R51" s="512" t="s">
        <v>448</v>
      </c>
      <c r="S51" s="557"/>
      <c r="T51" s="512" t="s">
        <v>1086</v>
      </c>
      <c r="U51" s="557"/>
      <c r="V51" s="512" t="s">
        <v>1087</v>
      </c>
      <c r="W51" s="557"/>
      <c r="X51" s="512" t="s">
        <v>1088</v>
      </c>
      <c r="Y51" s="557"/>
      <c r="Z51" s="512" t="s">
        <v>1089</v>
      </c>
      <c r="AA51" s="557"/>
      <c r="AB51" s="512" t="s">
        <v>1090</v>
      </c>
      <c r="AC51" s="557"/>
      <c r="AD51" s="512" t="s">
        <v>1091</v>
      </c>
      <c r="AE51" s="557"/>
      <c r="AF51" s="512" t="s">
        <v>1092</v>
      </c>
      <c r="AG51" s="557"/>
      <c r="AH51" s="560" t="s">
        <v>1093</v>
      </c>
      <c r="AI51" s="561"/>
      <c r="AJ51" s="562" t="s">
        <v>1094</v>
      </c>
      <c r="AK51" s="563"/>
    </row>
    <row r="52" spans="2:37" s="468" customFormat="1" ht="15.75" customHeight="1" thickTop="1">
      <c r="B52" s="498"/>
      <c r="C52" s="455"/>
      <c r="D52" s="498"/>
      <c r="E52" s="333"/>
      <c r="F52" s="463"/>
      <c r="G52" s="315"/>
      <c r="H52" s="498"/>
      <c r="I52" s="333"/>
      <c r="J52" s="498"/>
      <c r="K52" s="333"/>
      <c r="L52" s="498"/>
      <c r="M52" s="333"/>
      <c r="N52" s="498"/>
      <c r="O52" s="333"/>
      <c r="P52" s="498"/>
      <c r="Q52" s="333"/>
      <c r="R52" s="498"/>
      <c r="S52" s="333"/>
      <c r="T52" s="498"/>
      <c r="U52" s="333"/>
      <c r="V52" s="498"/>
      <c r="W52" s="333"/>
      <c r="X52" s="498"/>
      <c r="Y52" s="333"/>
      <c r="Z52" s="463"/>
      <c r="AA52" s="315"/>
      <c r="AB52" s="498"/>
      <c r="AC52" s="333"/>
      <c r="AD52" s="463"/>
      <c r="AE52" s="315"/>
      <c r="AF52" s="498"/>
      <c r="AG52" s="333"/>
      <c r="AH52" s="463"/>
      <c r="AI52" s="315"/>
      <c r="AJ52" s="498"/>
      <c r="AK52" s="333"/>
    </row>
    <row r="53" spans="2:37" s="564" customFormat="1" ht="15.75" customHeight="1">
      <c r="B53" s="454"/>
      <c r="C53" s="455"/>
      <c r="D53" s="454"/>
      <c r="E53" s="527"/>
      <c r="F53" s="457"/>
      <c r="G53" s="456"/>
      <c r="H53" s="457"/>
      <c r="I53" s="456"/>
      <c r="J53" s="457"/>
      <c r="K53" s="456"/>
      <c r="L53" s="457"/>
      <c r="M53" s="456"/>
      <c r="N53" s="457"/>
      <c r="O53" s="456"/>
      <c r="P53" s="457"/>
      <c r="Q53" s="456"/>
      <c r="R53" s="457"/>
      <c r="S53" s="456"/>
      <c r="T53" s="457"/>
      <c r="U53" s="456"/>
      <c r="V53" s="457"/>
      <c r="W53" s="456"/>
      <c r="X53" s="457"/>
      <c r="Y53" s="456"/>
      <c r="Z53" s="457"/>
      <c r="AA53" s="456"/>
      <c r="AB53" s="457"/>
      <c r="AC53" s="456"/>
      <c r="AD53" s="457"/>
      <c r="AE53" s="456"/>
      <c r="AF53" s="457"/>
      <c r="AG53" s="456"/>
      <c r="AH53" s="457"/>
      <c r="AI53" s="456"/>
      <c r="AJ53" s="457"/>
      <c r="AK53" s="456"/>
    </row>
    <row r="54" spans="2:37" s="468" customFormat="1" ht="15.75" customHeight="1">
      <c r="B54" s="463"/>
      <c r="C54" s="473"/>
      <c r="D54" s="463"/>
      <c r="E54" s="315"/>
      <c r="F54" s="499">
        <v>57</v>
      </c>
      <c r="G54" s="467" t="s">
        <v>1095</v>
      </c>
      <c r="H54" s="499">
        <v>58</v>
      </c>
      <c r="I54" s="467" t="s">
        <v>1096</v>
      </c>
      <c r="J54" s="537">
        <v>59</v>
      </c>
      <c r="K54" s="501" t="s">
        <v>1097</v>
      </c>
      <c r="L54" s="499">
        <v>60</v>
      </c>
      <c r="M54" s="467" t="s">
        <v>1098</v>
      </c>
      <c r="N54" s="537">
        <v>61</v>
      </c>
      <c r="O54" s="467" t="s">
        <v>1099</v>
      </c>
      <c r="P54" s="537">
        <v>62</v>
      </c>
      <c r="Q54" s="501" t="s">
        <v>1100</v>
      </c>
      <c r="R54" s="499">
        <v>63</v>
      </c>
      <c r="S54" s="467" t="s">
        <v>1101</v>
      </c>
      <c r="T54" s="537">
        <v>64</v>
      </c>
      <c r="U54" s="467" t="s">
        <v>1102</v>
      </c>
      <c r="V54" s="537">
        <v>65</v>
      </c>
      <c r="W54" s="467" t="s">
        <v>1103</v>
      </c>
      <c r="X54" s="537">
        <v>66</v>
      </c>
      <c r="Y54" s="467" t="s">
        <v>1104</v>
      </c>
      <c r="Z54" s="537">
        <v>67</v>
      </c>
      <c r="AA54" s="467" t="s">
        <v>1105</v>
      </c>
      <c r="AB54" s="537">
        <v>68</v>
      </c>
      <c r="AC54" s="467" t="s">
        <v>1106</v>
      </c>
      <c r="AD54" s="537">
        <v>69</v>
      </c>
      <c r="AE54" s="467" t="s">
        <v>1107</v>
      </c>
      <c r="AF54" s="537">
        <v>70</v>
      </c>
      <c r="AG54" s="467" t="s">
        <v>1108</v>
      </c>
      <c r="AH54" s="537">
        <v>71</v>
      </c>
      <c r="AI54" s="467" t="s">
        <v>1109</v>
      </c>
      <c r="AJ54" s="463"/>
      <c r="AK54" s="315"/>
    </row>
    <row r="55" spans="2:37" s="475" customFormat="1" ht="15.75" customHeight="1">
      <c r="B55" s="470"/>
      <c r="C55" s="473"/>
      <c r="D55" s="470"/>
      <c r="E55" s="473"/>
      <c r="F55" s="606" t="s">
        <v>100</v>
      </c>
      <c r="G55" s="474" t="s">
        <v>1110</v>
      </c>
      <c r="H55" s="606" t="s">
        <v>101</v>
      </c>
      <c r="I55" s="474" t="s">
        <v>1111</v>
      </c>
      <c r="J55" s="606" t="s">
        <v>102</v>
      </c>
      <c r="K55" s="455" t="s">
        <v>1112</v>
      </c>
      <c r="L55" s="606" t="s">
        <v>103</v>
      </c>
      <c r="M55" s="474" t="s">
        <v>1113</v>
      </c>
      <c r="N55" s="607" t="s">
        <v>104</v>
      </c>
      <c r="O55" s="474" t="s">
        <v>1114</v>
      </c>
      <c r="P55" s="606" t="s">
        <v>105</v>
      </c>
      <c r="Q55" s="455" t="s">
        <v>1115</v>
      </c>
      <c r="R55" s="606" t="s">
        <v>106</v>
      </c>
      <c r="S55" s="474" t="s">
        <v>1116</v>
      </c>
      <c r="T55" s="606" t="s">
        <v>107</v>
      </c>
      <c r="U55" s="474" t="s">
        <v>1117</v>
      </c>
      <c r="V55" s="606" t="s">
        <v>108</v>
      </c>
      <c r="W55" s="474" t="s">
        <v>1118</v>
      </c>
      <c r="X55" s="606" t="s">
        <v>109</v>
      </c>
      <c r="Y55" s="474" t="s">
        <v>1119</v>
      </c>
      <c r="Z55" s="606" t="s">
        <v>110</v>
      </c>
      <c r="AA55" s="474" t="s">
        <v>1119</v>
      </c>
      <c r="AB55" s="606" t="s">
        <v>111</v>
      </c>
      <c r="AC55" s="474" t="s">
        <v>1120</v>
      </c>
      <c r="AD55" s="606" t="s">
        <v>112</v>
      </c>
      <c r="AE55" s="474" t="s">
        <v>1121</v>
      </c>
      <c r="AF55" s="606" t="s">
        <v>113</v>
      </c>
      <c r="AG55" s="474" t="s">
        <v>1122</v>
      </c>
      <c r="AH55" s="606" t="s">
        <v>114</v>
      </c>
      <c r="AI55" s="474" t="s">
        <v>1123</v>
      </c>
      <c r="AJ55" s="470"/>
      <c r="AK55" s="473"/>
    </row>
    <row r="56" spans="2:37" s="475" customFormat="1" ht="15.75" customHeight="1">
      <c r="B56" s="470"/>
      <c r="C56" s="473"/>
      <c r="D56" s="470"/>
      <c r="E56" s="473"/>
      <c r="F56" s="606"/>
      <c r="G56" s="474" t="s">
        <v>579</v>
      </c>
      <c r="H56" s="606"/>
      <c r="I56" s="474" t="s">
        <v>472</v>
      </c>
      <c r="J56" s="606"/>
      <c r="K56" s="455" t="s">
        <v>764</v>
      </c>
      <c r="L56" s="606"/>
      <c r="M56" s="474" t="s">
        <v>540</v>
      </c>
      <c r="N56" s="607"/>
      <c r="O56" s="474" t="s">
        <v>764</v>
      </c>
      <c r="P56" s="606"/>
      <c r="Q56" s="455" t="s">
        <v>520</v>
      </c>
      <c r="R56" s="606"/>
      <c r="S56" s="474" t="s">
        <v>765</v>
      </c>
      <c r="T56" s="606"/>
      <c r="U56" s="474" t="s">
        <v>512</v>
      </c>
      <c r="V56" s="606"/>
      <c r="W56" s="474" t="s">
        <v>727</v>
      </c>
      <c r="X56" s="606"/>
      <c r="Y56" s="474" t="s">
        <v>516</v>
      </c>
      <c r="Z56" s="606"/>
      <c r="AA56" s="474" t="s">
        <v>468</v>
      </c>
      <c r="AB56" s="606"/>
      <c r="AC56" s="474" t="s">
        <v>529</v>
      </c>
      <c r="AD56" s="606"/>
      <c r="AE56" s="474" t="s">
        <v>526</v>
      </c>
      <c r="AF56" s="606"/>
      <c r="AG56" s="474" t="s">
        <v>727</v>
      </c>
      <c r="AH56" s="606"/>
      <c r="AI56" s="474" t="s">
        <v>504</v>
      </c>
      <c r="AJ56" s="470"/>
      <c r="AK56" s="473"/>
    </row>
    <row r="57" spans="2:37" s="475" customFormat="1" ht="15.75" customHeight="1">
      <c r="B57" s="470"/>
      <c r="C57" s="473"/>
      <c r="D57" s="470"/>
      <c r="E57" s="473"/>
      <c r="F57" s="505"/>
      <c r="G57" s="474" t="s">
        <v>1124</v>
      </c>
      <c r="H57" s="505"/>
      <c r="I57" s="474" t="s">
        <v>1124</v>
      </c>
      <c r="J57" s="454"/>
      <c r="K57" s="455" t="s">
        <v>1125</v>
      </c>
      <c r="L57" s="505"/>
      <c r="M57" s="474" t="s">
        <v>1124</v>
      </c>
      <c r="N57" s="454"/>
      <c r="O57" s="474" t="s">
        <v>1032</v>
      </c>
      <c r="P57" s="454"/>
      <c r="Q57" s="455" t="s">
        <v>1126</v>
      </c>
      <c r="R57" s="505"/>
      <c r="S57" s="474" t="s">
        <v>1127</v>
      </c>
      <c r="T57" s="454"/>
      <c r="U57" s="474" t="s">
        <v>994</v>
      </c>
      <c r="V57" s="454"/>
      <c r="W57" s="474" t="s">
        <v>1128</v>
      </c>
      <c r="X57" s="454"/>
      <c r="Y57" s="474" t="s">
        <v>1129</v>
      </c>
      <c r="Z57" s="454"/>
      <c r="AA57" s="474" t="s">
        <v>1130</v>
      </c>
      <c r="AB57" s="454"/>
      <c r="AC57" s="474" t="s">
        <v>1131</v>
      </c>
      <c r="AD57" s="454"/>
      <c r="AE57" s="474" t="s">
        <v>998</v>
      </c>
      <c r="AF57" s="454"/>
      <c r="AG57" s="474" t="s">
        <v>1132</v>
      </c>
      <c r="AH57" s="454"/>
      <c r="AI57" s="474" t="s">
        <v>1133</v>
      </c>
      <c r="AJ57" s="470"/>
      <c r="AK57" s="473"/>
    </row>
    <row r="58" spans="2:37" s="475" customFormat="1" ht="15.75" customHeight="1">
      <c r="B58" s="470"/>
      <c r="C58" s="473"/>
      <c r="D58" s="470"/>
      <c r="E58" s="473"/>
      <c r="F58" s="476"/>
      <c r="G58" s="474" t="s">
        <v>703</v>
      </c>
      <c r="H58" s="476"/>
      <c r="I58" s="531" t="s">
        <v>1134</v>
      </c>
      <c r="J58" s="462"/>
      <c r="K58" s="455" t="s">
        <v>1135</v>
      </c>
      <c r="L58" s="476"/>
      <c r="M58" s="474" t="s">
        <v>703</v>
      </c>
      <c r="N58" s="462"/>
      <c r="O58" s="474" t="s">
        <v>703</v>
      </c>
      <c r="P58" s="462"/>
      <c r="Q58" s="539" t="s">
        <v>1136</v>
      </c>
      <c r="R58" s="476"/>
      <c r="S58" s="531" t="s">
        <v>1136</v>
      </c>
      <c r="T58" s="462"/>
      <c r="U58" s="474" t="s">
        <v>703</v>
      </c>
      <c r="V58" s="462"/>
      <c r="W58" s="531" t="s">
        <v>1134</v>
      </c>
      <c r="X58" s="462"/>
      <c r="Y58" s="474" t="s">
        <v>703</v>
      </c>
      <c r="Z58" s="462"/>
      <c r="AA58" s="474" t="s">
        <v>703</v>
      </c>
      <c r="AB58" s="462"/>
      <c r="AC58" s="474" t="s">
        <v>703</v>
      </c>
      <c r="AD58" s="462"/>
      <c r="AE58" s="531" t="s">
        <v>1136</v>
      </c>
      <c r="AF58" s="462"/>
      <c r="AG58" s="531" t="s">
        <v>1136</v>
      </c>
      <c r="AH58" s="462"/>
      <c r="AI58" s="474" t="s">
        <v>703</v>
      </c>
      <c r="AJ58" s="470"/>
      <c r="AK58" s="473"/>
    </row>
    <row r="59" spans="2:37" s="482" customFormat="1" ht="15.75" customHeight="1">
      <c r="B59" s="480"/>
      <c r="C59" s="473"/>
      <c r="D59" s="480"/>
      <c r="E59" s="473"/>
      <c r="F59" s="483" t="s">
        <v>331</v>
      </c>
      <c r="G59" s="474" t="s">
        <v>1137</v>
      </c>
      <c r="H59" s="483" t="s">
        <v>332</v>
      </c>
      <c r="I59" s="474" t="s">
        <v>1138</v>
      </c>
      <c r="J59" s="481" t="s">
        <v>333</v>
      </c>
      <c r="K59" s="455" t="s">
        <v>1138</v>
      </c>
      <c r="L59" s="483" t="s">
        <v>334</v>
      </c>
      <c r="M59" s="474" t="s">
        <v>1139</v>
      </c>
      <c r="N59" s="481" t="s">
        <v>335</v>
      </c>
      <c r="O59" s="474" t="s">
        <v>1140</v>
      </c>
      <c r="P59" s="481" t="s">
        <v>336</v>
      </c>
      <c r="Q59" s="455" t="s">
        <v>1141</v>
      </c>
      <c r="R59" s="483" t="s">
        <v>337</v>
      </c>
      <c r="S59" s="474" t="s">
        <v>1142</v>
      </c>
      <c r="T59" s="481" t="s">
        <v>338</v>
      </c>
      <c r="U59" s="474" t="s">
        <v>1143</v>
      </c>
      <c r="V59" s="481" t="s">
        <v>339</v>
      </c>
      <c r="W59" s="474" t="s">
        <v>1144</v>
      </c>
      <c r="X59" s="481" t="s">
        <v>340</v>
      </c>
      <c r="Y59" s="474" t="s">
        <v>1145</v>
      </c>
      <c r="Z59" s="481" t="s">
        <v>341</v>
      </c>
      <c r="AA59" s="474" t="s">
        <v>1146</v>
      </c>
      <c r="AB59" s="481" t="s">
        <v>342</v>
      </c>
      <c r="AC59" s="474" t="s">
        <v>1147</v>
      </c>
      <c r="AD59" s="481" t="s">
        <v>343</v>
      </c>
      <c r="AE59" s="474" t="s">
        <v>1075</v>
      </c>
      <c r="AF59" s="481" t="s">
        <v>344</v>
      </c>
      <c r="AG59" s="474" t="s">
        <v>1148</v>
      </c>
      <c r="AH59" s="481" t="s">
        <v>345</v>
      </c>
      <c r="AI59" s="474" t="s">
        <v>1149</v>
      </c>
      <c r="AJ59" s="480"/>
      <c r="AK59" s="473"/>
    </row>
    <row r="60" spans="2:37" s="306" customFormat="1" ht="15">
      <c r="B60" s="313"/>
      <c r="C60" s="315"/>
      <c r="D60" s="313"/>
      <c r="E60" s="315"/>
      <c r="F60" s="512" t="s">
        <v>346</v>
      </c>
      <c r="G60" s="326"/>
      <c r="H60" s="512" t="s">
        <v>347</v>
      </c>
      <c r="I60" s="326"/>
      <c r="J60" s="540" t="s">
        <v>348</v>
      </c>
      <c r="K60" s="341"/>
      <c r="L60" s="512" t="s">
        <v>349</v>
      </c>
      <c r="M60" s="557"/>
      <c r="N60" s="540" t="s">
        <v>350</v>
      </c>
      <c r="O60" s="326"/>
      <c r="P60" s="540" t="s">
        <v>351</v>
      </c>
      <c r="Q60" s="341"/>
      <c r="R60" s="512" t="s">
        <v>352</v>
      </c>
      <c r="S60" s="326"/>
      <c r="T60" s="540" t="s">
        <v>353</v>
      </c>
      <c r="U60" s="326"/>
      <c r="V60" s="540" t="s">
        <v>354</v>
      </c>
      <c r="W60" s="326"/>
      <c r="X60" s="540" t="s">
        <v>355</v>
      </c>
      <c r="Y60" s="326"/>
      <c r="Z60" s="540" t="s">
        <v>356</v>
      </c>
      <c r="AA60" s="326"/>
      <c r="AB60" s="540" t="s">
        <v>357</v>
      </c>
      <c r="AC60" s="326"/>
      <c r="AD60" s="540" t="s">
        <v>358</v>
      </c>
      <c r="AE60" s="326"/>
      <c r="AF60" s="540" t="s">
        <v>359</v>
      </c>
      <c r="AG60" s="326"/>
      <c r="AH60" s="540" t="s">
        <v>360</v>
      </c>
      <c r="AI60" s="326"/>
      <c r="AJ60" s="313"/>
      <c r="AK60" s="315"/>
    </row>
    <row r="61" spans="2:37" s="468" customFormat="1" ht="15.75" customHeight="1">
      <c r="B61" s="463"/>
      <c r="C61" s="473"/>
      <c r="D61" s="463"/>
      <c r="E61" s="315"/>
      <c r="F61" s="528">
        <v>89</v>
      </c>
      <c r="G61" s="474" t="s">
        <v>1150</v>
      </c>
      <c r="H61" s="528">
        <v>90</v>
      </c>
      <c r="I61" s="474" t="s">
        <v>1151</v>
      </c>
      <c r="J61" s="542">
        <v>91</v>
      </c>
      <c r="K61" s="455" t="s">
        <v>1152</v>
      </c>
      <c r="L61" s="528">
        <v>92</v>
      </c>
      <c r="M61" s="474" t="s">
        <v>1153</v>
      </c>
      <c r="N61" s="528">
        <v>93</v>
      </c>
      <c r="O61" s="474" t="s">
        <v>1154</v>
      </c>
      <c r="P61" s="542">
        <v>94</v>
      </c>
      <c r="Q61" s="455" t="s">
        <v>1155</v>
      </c>
      <c r="R61" s="528">
        <v>95</v>
      </c>
      <c r="S61" s="474" t="s">
        <v>1156</v>
      </c>
      <c r="T61" s="542">
        <v>96</v>
      </c>
      <c r="U61" s="474" t="s">
        <v>1032</v>
      </c>
      <c r="V61" s="542">
        <v>97</v>
      </c>
      <c r="W61" s="474" t="s">
        <v>1032</v>
      </c>
      <c r="X61" s="542">
        <v>98</v>
      </c>
      <c r="Y61" s="474" t="s">
        <v>1032</v>
      </c>
      <c r="Z61" s="542">
        <v>99</v>
      </c>
      <c r="AA61" s="474" t="s">
        <v>1032</v>
      </c>
      <c r="AB61" s="542">
        <v>100</v>
      </c>
      <c r="AC61" s="474" t="s">
        <v>1032</v>
      </c>
      <c r="AD61" s="542">
        <v>101</v>
      </c>
      <c r="AE61" s="474" t="s">
        <v>1032</v>
      </c>
      <c r="AF61" s="542">
        <v>102</v>
      </c>
      <c r="AG61" s="474" t="s">
        <v>1032</v>
      </c>
      <c r="AH61" s="499">
        <v>103</v>
      </c>
      <c r="AI61" s="467" t="s">
        <v>1032</v>
      </c>
      <c r="AJ61" s="463"/>
      <c r="AK61" s="315"/>
    </row>
    <row r="62" spans="2:37" s="475" customFormat="1" ht="15.75" customHeight="1">
      <c r="B62" s="470"/>
      <c r="C62" s="473"/>
      <c r="D62" s="470"/>
      <c r="E62" s="473"/>
      <c r="F62" s="606" t="s">
        <v>116</v>
      </c>
      <c r="G62" s="474" t="s">
        <v>1157</v>
      </c>
      <c r="H62" s="606" t="s">
        <v>117</v>
      </c>
      <c r="I62" s="474" t="s">
        <v>1158</v>
      </c>
      <c r="J62" s="606" t="s">
        <v>118</v>
      </c>
      <c r="K62" s="455" t="s">
        <v>1159</v>
      </c>
      <c r="L62" s="606" t="s">
        <v>119</v>
      </c>
      <c r="M62" s="474" t="s">
        <v>1160</v>
      </c>
      <c r="N62" s="605" t="s">
        <v>120</v>
      </c>
      <c r="O62" s="474" t="s">
        <v>1161</v>
      </c>
      <c r="P62" s="605" t="s">
        <v>121</v>
      </c>
      <c r="Q62" s="455" t="s">
        <v>1162</v>
      </c>
      <c r="R62" s="605" t="s">
        <v>122</v>
      </c>
      <c r="S62" s="474" t="s">
        <v>1163</v>
      </c>
      <c r="T62" s="605" t="s">
        <v>123</v>
      </c>
      <c r="U62" s="474" t="s">
        <v>1164</v>
      </c>
      <c r="V62" s="605" t="s">
        <v>124</v>
      </c>
      <c r="W62" s="474" t="s">
        <v>1032</v>
      </c>
      <c r="X62" s="605" t="s">
        <v>125</v>
      </c>
      <c r="Y62" s="474" t="s">
        <v>1165</v>
      </c>
      <c r="Z62" s="605" t="s">
        <v>126</v>
      </c>
      <c r="AA62" s="474" t="s">
        <v>1166</v>
      </c>
      <c r="AB62" s="605" t="s">
        <v>127</v>
      </c>
      <c r="AC62" s="474" t="s">
        <v>1167</v>
      </c>
      <c r="AD62" s="605" t="s">
        <v>128</v>
      </c>
      <c r="AE62" s="474" t="s">
        <v>1168</v>
      </c>
      <c r="AF62" s="605" t="s">
        <v>129</v>
      </c>
      <c r="AG62" s="474" t="s">
        <v>1168</v>
      </c>
      <c r="AH62" s="605" t="s">
        <v>130</v>
      </c>
      <c r="AI62" s="474" t="s">
        <v>1169</v>
      </c>
      <c r="AJ62" s="470"/>
      <c r="AK62" s="473"/>
    </row>
    <row r="63" spans="2:37" s="475" customFormat="1" ht="15.75" customHeight="1">
      <c r="B63" s="470"/>
      <c r="C63" s="473"/>
      <c r="D63" s="470"/>
      <c r="E63" s="473"/>
      <c r="F63" s="606"/>
      <c r="G63" s="474" t="s">
        <v>727</v>
      </c>
      <c r="H63" s="606"/>
      <c r="I63" s="474" t="s">
        <v>728</v>
      </c>
      <c r="J63" s="606"/>
      <c r="K63" s="455" t="s">
        <v>730</v>
      </c>
      <c r="L63" s="606"/>
      <c r="M63" s="474" t="s">
        <v>531</v>
      </c>
      <c r="N63" s="605"/>
      <c r="O63" s="474" t="s">
        <v>492</v>
      </c>
      <c r="P63" s="605"/>
      <c r="Q63" s="455" t="s">
        <v>501</v>
      </c>
      <c r="R63" s="605"/>
      <c r="S63" s="474" t="s">
        <v>728</v>
      </c>
      <c r="T63" s="605"/>
      <c r="U63" s="474" t="s">
        <v>728</v>
      </c>
      <c r="V63" s="605"/>
      <c r="W63" s="474" t="s">
        <v>728</v>
      </c>
      <c r="X63" s="605"/>
      <c r="Y63" s="474" t="s">
        <v>728</v>
      </c>
      <c r="Z63" s="605"/>
      <c r="AA63" s="474" t="s">
        <v>728</v>
      </c>
      <c r="AB63" s="605"/>
      <c r="AC63" s="474" t="s">
        <v>728</v>
      </c>
      <c r="AD63" s="605"/>
      <c r="AE63" s="474" t="s">
        <v>728</v>
      </c>
      <c r="AF63" s="605"/>
      <c r="AG63" s="474" t="s">
        <v>728</v>
      </c>
      <c r="AH63" s="605"/>
      <c r="AI63" s="474" t="s">
        <v>728</v>
      </c>
      <c r="AJ63" s="470"/>
      <c r="AK63" s="473"/>
    </row>
    <row r="64" spans="2:37" s="475" customFormat="1" ht="15.75" customHeight="1">
      <c r="B64" s="470"/>
      <c r="C64" s="473"/>
      <c r="D64" s="470"/>
      <c r="E64" s="473"/>
      <c r="F64" s="505"/>
      <c r="G64" s="474" t="s">
        <v>1170</v>
      </c>
      <c r="H64" s="505"/>
      <c r="I64" s="474" t="s">
        <v>1171</v>
      </c>
      <c r="J64" s="454"/>
      <c r="K64" s="455" t="s">
        <v>1032</v>
      </c>
      <c r="L64" s="505"/>
      <c r="M64" s="474" t="s">
        <v>1170</v>
      </c>
      <c r="N64" s="505"/>
      <c r="O64" s="474" t="s">
        <v>1032</v>
      </c>
      <c r="P64" s="454"/>
      <c r="Q64" s="455" t="s">
        <v>1054</v>
      </c>
      <c r="R64" s="505"/>
      <c r="S64" s="474" t="s">
        <v>1032</v>
      </c>
      <c r="T64" s="454"/>
      <c r="U64" s="474" t="s">
        <v>1032</v>
      </c>
      <c r="V64" s="454"/>
      <c r="W64" s="474" t="s">
        <v>1032</v>
      </c>
      <c r="X64" s="454"/>
      <c r="Y64" s="474" t="s">
        <v>1032</v>
      </c>
      <c r="Z64" s="454"/>
      <c r="AA64" s="474" t="s">
        <v>1032</v>
      </c>
      <c r="AB64" s="454"/>
      <c r="AC64" s="474" t="s">
        <v>1032</v>
      </c>
      <c r="AD64" s="454"/>
      <c r="AE64" s="474" t="s">
        <v>1032</v>
      </c>
      <c r="AF64" s="454"/>
      <c r="AG64" s="474" t="s">
        <v>1032</v>
      </c>
      <c r="AH64" s="505"/>
      <c r="AI64" s="474" t="s">
        <v>1032</v>
      </c>
      <c r="AJ64" s="470"/>
      <c r="AK64" s="473"/>
    </row>
    <row r="65" spans="2:37" s="475" customFormat="1" ht="15.75" customHeight="1">
      <c r="B65" s="470"/>
      <c r="C65" s="473"/>
      <c r="D65" s="470"/>
      <c r="E65" s="473"/>
      <c r="F65" s="476"/>
      <c r="G65" s="474" t="s">
        <v>703</v>
      </c>
      <c r="H65" s="476"/>
      <c r="I65" s="474" t="s">
        <v>704</v>
      </c>
      <c r="J65" s="462"/>
      <c r="K65" s="539" t="s">
        <v>1172</v>
      </c>
      <c r="L65" s="476"/>
      <c r="M65" s="531" t="s">
        <v>1173</v>
      </c>
      <c r="N65" s="476"/>
      <c r="O65" s="474" t="s">
        <v>1174</v>
      </c>
      <c r="P65" s="462"/>
      <c r="Q65" s="455" t="s">
        <v>1175</v>
      </c>
      <c r="R65" s="476"/>
      <c r="S65" s="474" t="s">
        <v>1176</v>
      </c>
      <c r="T65" s="462"/>
      <c r="U65" s="474" t="s">
        <v>703</v>
      </c>
      <c r="V65" s="462"/>
      <c r="W65" s="474" t="s">
        <v>1177</v>
      </c>
      <c r="X65" s="462"/>
      <c r="Y65" s="474" t="s">
        <v>703</v>
      </c>
      <c r="Z65" s="462"/>
      <c r="AA65" s="474" t="s">
        <v>703</v>
      </c>
      <c r="AB65" s="462"/>
      <c r="AC65" s="474" t="s">
        <v>703</v>
      </c>
      <c r="AD65" s="462"/>
      <c r="AE65" s="474" t="s">
        <v>703</v>
      </c>
      <c r="AF65" s="462"/>
      <c r="AG65" s="531" t="s">
        <v>937</v>
      </c>
      <c r="AH65" s="476"/>
      <c r="AI65" s="474" t="s">
        <v>703</v>
      </c>
      <c r="AJ65" s="470"/>
      <c r="AK65" s="473"/>
    </row>
    <row r="66" spans="2:37" s="482" customFormat="1" ht="15.75" customHeight="1">
      <c r="B66" s="480"/>
      <c r="C66" s="473"/>
      <c r="D66" s="480"/>
      <c r="E66" s="473"/>
      <c r="F66" s="483" t="s">
        <v>361</v>
      </c>
      <c r="G66" s="474" t="s">
        <v>1178</v>
      </c>
      <c r="H66" s="483" t="s">
        <v>362</v>
      </c>
      <c r="I66" s="474" t="s">
        <v>1179</v>
      </c>
      <c r="J66" s="481" t="s">
        <v>363</v>
      </c>
      <c r="K66" s="455" t="s">
        <v>1180</v>
      </c>
      <c r="L66" s="483" t="s">
        <v>364</v>
      </c>
      <c r="M66" s="474" t="s">
        <v>191</v>
      </c>
      <c r="N66" s="483" t="s">
        <v>365</v>
      </c>
      <c r="O66" s="474" t="s">
        <v>192</v>
      </c>
      <c r="P66" s="481" t="s">
        <v>366</v>
      </c>
      <c r="Q66" s="455" t="s">
        <v>1181</v>
      </c>
      <c r="R66" s="483" t="s">
        <v>367</v>
      </c>
      <c r="S66" s="474" t="s">
        <v>1182</v>
      </c>
      <c r="T66" s="481" t="s">
        <v>368</v>
      </c>
      <c r="U66" s="474" t="s">
        <v>1183</v>
      </c>
      <c r="V66" s="481" t="s">
        <v>368</v>
      </c>
      <c r="W66" s="474" t="s">
        <v>1184</v>
      </c>
      <c r="X66" s="481" t="s">
        <v>369</v>
      </c>
      <c r="Y66" s="474" t="s">
        <v>1032</v>
      </c>
      <c r="Z66" s="481" t="s">
        <v>370</v>
      </c>
      <c r="AA66" s="474" t="s">
        <v>1032</v>
      </c>
      <c r="AB66" s="481" t="s">
        <v>371</v>
      </c>
      <c r="AC66" s="474" t="s">
        <v>1032</v>
      </c>
      <c r="AD66" s="481" t="s">
        <v>372</v>
      </c>
      <c r="AE66" s="474" t="s">
        <v>1032</v>
      </c>
      <c r="AF66" s="481" t="s">
        <v>373</v>
      </c>
      <c r="AG66" s="474" t="s">
        <v>1032</v>
      </c>
      <c r="AH66" s="483" t="s">
        <v>374</v>
      </c>
      <c r="AI66" s="474" t="s">
        <v>1032</v>
      </c>
      <c r="AJ66" s="480"/>
      <c r="AK66" s="473"/>
    </row>
    <row r="67" spans="2:37" s="306" customFormat="1" ht="15">
      <c r="B67" s="313"/>
      <c r="C67" s="315"/>
      <c r="D67" s="313"/>
      <c r="E67" s="315"/>
      <c r="F67" s="512" t="s">
        <v>375</v>
      </c>
      <c r="G67" s="326"/>
      <c r="H67" s="512" t="s">
        <v>376</v>
      </c>
      <c r="I67" s="326"/>
      <c r="J67" s="540" t="s">
        <v>377</v>
      </c>
      <c r="K67" s="341"/>
      <c r="L67" s="512" t="s">
        <v>378</v>
      </c>
      <c r="M67" s="326"/>
      <c r="N67" s="512" t="s">
        <v>379</v>
      </c>
      <c r="O67" s="326"/>
      <c r="P67" s="540" t="s">
        <v>380</v>
      </c>
      <c r="Q67" s="341"/>
      <c r="R67" s="512" t="s">
        <v>381</v>
      </c>
      <c r="S67" s="326"/>
      <c r="T67" s="540" t="s">
        <v>382</v>
      </c>
      <c r="U67" s="326"/>
      <c r="V67" s="540" t="s">
        <v>383</v>
      </c>
      <c r="W67" s="326"/>
      <c r="X67" s="540" t="s">
        <v>384</v>
      </c>
      <c r="Y67" s="326"/>
      <c r="Z67" s="540" t="s">
        <v>385</v>
      </c>
      <c r="AA67" s="326"/>
      <c r="AB67" s="540" t="s">
        <v>386</v>
      </c>
      <c r="AC67" s="326"/>
      <c r="AD67" s="540" t="s">
        <v>387</v>
      </c>
      <c r="AE67" s="326"/>
      <c r="AF67" s="540" t="s">
        <v>388</v>
      </c>
      <c r="AG67" s="326"/>
      <c r="AH67" s="512" t="s">
        <v>389</v>
      </c>
      <c r="AI67" s="326"/>
      <c r="AJ67" s="313"/>
      <c r="AK67" s="315"/>
    </row>
    <row r="68" spans="2:37" s="564" customFormat="1" ht="15.75" customHeight="1">
      <c r="B68" s="457"/>
      <c r="C68" s="473"/>
      <c r="D68" s="457"/>
      <c r="E68" s="456"/>
      <c r="F68" s="457"/>
      <c r="G68" s="456"/>
      <c r="H68" s="457"/>
      <c r="I68" s="456"/>
      <c r="J68" s="457"/>
      <c r="K68" s="456"/>
      <c r="L68" s="457"/>
      <c r="M68" s="456"/>
      <c r="N68" s="457"/>
      <c r="O68" s="456"/>
      <c r="P68" s="457"/>
      <c r="Q68" s="456"/>
      <c r="R68" s="457"/>
      <c r="S68" s="456"/>
      <c r="T68" s="457"/>
      <c r="U68" s="456"/>
      <c r="V68" s="457"/>
      <c r="W68" s="456"/>
      <c r="X68" s="457"/>
      <c r="Y68" s="456"/>
      <c r="Z68" s="457"/>
      <c r="AA68" s="456"/>
      <c r="AB68" s="457"/>
      <c r="AC68" s="456"/>
      <c r="AD68" s="457"/>
      <c r="AE68" s="456"/>
      <c r="AF68" s="457"/>
      <c r="AG68" s="456"/>
      <c r="AH68" s="457"/>
      <c r="AI68" s="456"/>
      <c r="AJ68" s="457"/>
      <c r="AK68" s="456"/>
    </row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</sheetData>
  <sheetProtection/>
  <mergeCells count="139">
    <mergeCell ref="AF62:AF63"/>
    <mergeCell ref="AH62:AH63"/>
    <mergeCell ref="T62:T63"/>
    <mergeCell ref="V62:V63"/>
    <mergeCell ref="X62:X63"/>
    <mergeCell ref="Z62:Z63"/>
    <mergeCell ref="AB62:AB63"/>
    <mergeCell ref="AD62:AD63"/>
    <mergeCell ref="AD55:AD56"/>
    <mergeCell ref="AF55:AF56"/>
    <mergeCell ref="AH55:AH56"/>
    <mergeCell ref="F62:F63"/>
    <mergeCell ref="H62:H63"/>
    <mergeCell ref="J62:J63"/>
    <mergeCell ref="L62:L63"/>
    <mergeCell ref="N62:N63"/>
    <mergeCell ref="P62:P63"/>
    <mergeCell ref="R62:R63"/>
    <mergeCell ref="R55:R56"/>
    <mergeCell ref="T55:T56"/>
    <mergeCell ref="V55:V56"/>
    <mergeCell ref="X55:X56"/>
    <mergeCell ref="Z55:Z56"/>
    <mergeCell ref="AB55:AB56"/>
    <mergeCell ref="F55:F56"/>
    <mergeCell ref="H55:H56"/>
    <mergeCell ref="J55:J56"/>
    <mergeCell ref="L55:L56"/>
    <mergeCell ref="N55:N56"/>
    <mergeCell ref="P55:P56"/>
    <mergeCell ref="Z46:Z47"/>
    <mergeCell ref="AB46:AB47"/>
    <mergeCell ref="AD46:AD47"/>
    <mergeCell ref="AF46:AF47"/>
    <mergeCell ref="AH46:AH47"/>
    <mergeCell ref="AJ46:AJ47"/>
    <mergeCell ref="N46:N47"/>
    <mergeCell ref="P46:P47"/>
    <mergeCell ref="R46:R47"/>
    <mergeCell ref="T46:T47"/>
    <mergeCell ref="V46:V47"/>
    <mergeCell ref="X46:X47"/>
    <mergeCell ref="B46:B47"/>
    <mergeCell ref="D46:D47"/>
    <mergeCell ref="F46:G46"/>
    <mergeCell ref="H46:H47"/>
    <mergeCell ref="J46:J47"/>
    <mergeCell ref="L46:L47"/>
    <mergeCell ref="Z39:Z40"/>
    <mergeCell ref="AB39:AB40"/>
    <mergeCell ref="AD39:AD40"/>
    <mergeCell ref="AF39:AF40"/>
    <mergeCell ref="AH39:AH40"/>
    <mergeCell ref="AJ39:AJ40"/>
    <mergeCell ref="N39:N40"/>
    <mergeCell ref="P39:P40"/>
    <mergeCell ref="R39:R40"/>
    <mergeCell ref="T39:T40"/>
    <mergeCell ref="V39:V40"/>
    <mergeCell ref="X39:X40"/>
    <mergeCell ref="B39:B40"/>
    <mergeCell ref="D39:D40"/>
    <mergeCell ref="F39:G39"/>
    <mergeCell ref="H39:H40"/>
    <mergeCell ref="J39:J40"/>
    <mergeCell ref="L39:L40"/>
    <mergeCell ref="Z32:Z33"/>
    <mergeCell ref="AB32:AB33"/>
    <mergeCell ref="AD32:AD33"/>
    <mergeCell ref="AF32:AF33"/>
    <mergeCell ref="AH32:AH33"/>
    <mergeCell ref="AJ32:AJ33"/>
    <mergeCell ref="N32:N33"/>
    <mergeCell ref="P32:P33"/>
    <mergeCell ref="R32:R33"/>
    <mergeCell ref="T32:T33"/>
    <mergeCell ref="V32:V33"/>
    <mergeCell ref="X32:X33"/>
    <mergeCell ref="B32:B33"/>
    <mergeCell ref="D32:D33"/>
    <mergeCell ref="F32:F33"/>
    <mergeCell ref="H32:H33"/>
    <mergeCell ref="J32:J33"/>
    <mergeCell ref="L32:L33"/>
    <mergeCell ref="Z25:Z26"/>
    <mergeCell ref="AB25:AB26"/>
    <mergeCell ref="AD25:AD26"/>
    <mergeCell ref="AF25:AF26"/>
    <mergeCell ref="AH25:AH26"/>
    <mergeCell ref="AJ25:AJ26"/>
    <mergeCell ref="N25:N26"/>
    <mergeCell ref="P25:P26"/>
    <mergeCell ref="R25:R26"/>
    <mergeCell ref="T25:T26"/>
    <mergeCell ref="V25:V26"/>
    <mergeCell ref="X25:X26"/>
    <mergeCell ref="B25:B26"/>
    <mergeCell ref="D25:D26"/>
    <mergeCell ref="F25:F26"/>
    <mergeCell ref="H25:H26"/>
    <mergeCell ref="J25:J26"/>
    <mergeCell ref="L25:L26"/>
    <mergeCell ref="AJ18:AJ19"/>
    <mergeCell ref="F23:G23"/>
    <mergeCell ref="H23:I23"/>
    <mergeCell ref="J23:K23"/>
    <mergeCell ref="L23:M23"/>
    <mergeCell ref="N23:O23"/>
    <mergeCell ref="V23:W23"/>
    <mergeCell ref="X23:Y23"/>
    <mergeCell ref="AF11:AF12"/>
    <mergeCell ref="AH11:AH12"/>
    <mergeCell ref="AJ11:AJ12"/>
    <mergeCell ref="B18:B19"/>
    <mergeCell ref="D18:D19"/>
    <mergeCell ref="Z18:Z19"/>
    <mergeCell ref="AB18:AB19"/>
    <mergeCell ref="AD18:AD19"/>
    <mergeCell ref="AF18:AF19"/>
    <mergeCell ref="AH18:AH19"/>
    <mergeCell ref="B11:B12"/>
    <mergeCell ref="D11:D12"/>
    <mergeCell ref="P11:P12"/>
    <mergeCell ref="Z11:Z12"/>
    <mergeCell ref="AB11:AB12"/>
    <mergeCell ref="AD11:AD12"/>
    <mergeCell ref="I7:AF7"/>
    <mergeCell ref="D9:E9"/>
    <mergeCell ref="Z9:AA9"/>
    <mergeCell ref="AB9:AC9"/>
    <mergeCell ref="AD9:AE9"/>
    <mergeCell ref="AF9:AG9"/>
    <mergeCell ref="B2:C2"/>
    <mergeCell ref="AH2:AI2"/>
    <mergeCell ref="AJ2:AK2"/>
    <mergeCell ref="I3:AF6"/>
    <mergeCell ref="B4:B5"/>
    <mergeCell ref="AH4:AH5"/>
    <mergeCell ref="AJ4:AJ5"/>
  </mergeCells>
  <printOptions horizontalCentered="1" verticalCentered="1"/>
  <pageMargins left="0.2" right="0.38" top="0.6" bottom="0.64" header="0.5" footer="0.5"/>
  <pageSetup fitToHeight="1" fitToWidth="1" horizontalDpi="600" verticalDpi="600" orientation="landscape" scale="5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T11"/>
  <sheetViews>
    <sheetView showGridLines="0" zoomScalePageLayoutView="0" workbookViewId="0" topLeftCell="A1">
      <selection activeCell="A1" sqref="A1"/>
    </sheetView>
  </sheetViews>
  <sheetFormatPr defaultColWidth="3.625" defaultRowHeight="19.5" customHeight="1"/>
  <cols>
    <col min="1" max="1" width="2.625" style="1" customWidth="1"/>
    <col min="2" max="2" width="1.625" style="1" customWidth="1"/>
    <col min="3" max="16384" width="3.625" style="1" customWidth="1"/>
  </cols>
  <sheetData>
    <row r="2" spans="2:20" ht="19.5" customHeight="1">
      <c r="B2" s="82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1"/>
    </row>
    <row r="3" spans="2:20" ht="19.5" customHeight="1">
      <c r="B3" s="82"/>
      <c r="C3" s="98"/>
      <c r="D3" s="95"/>
      <c r="E3" s="3"/>
      <c r="F3" s="3"/>
      <c r="G3" s="3"/>
      <c r="H3" s="3"/>
      <c r="I3" s="3"/>
      <c r="J3" s="3"/>
      <c r="K3" s="3"/>
      <c r="L3" s="3"/>
      <c r="M3" s="3"/>
      <c r="N3" s="3"/>
      <c r="O3" s="95"/>
      <c r="P3" s="95"/>
      <c r="Q3" s="21"/>
      <c r="R3" s="21"/>
      <c r="S3" s="21"/>
      <c r="T3" s="102"/>
    </row>
    <row r="4" spans="2:20" ht="19.5" customHeight="1">
      <c r="B4" s="82"/>
      <c r="C4" s="99"/>
      <c r="D4" s="96"/>
      <c r="E4" s="3"/>
      <c r="F4" s="3"/>
      <c r="G4" s="3"/>
      <c r="H4" s="3"/>
      <c r="I4" s="3"/>
      <c r="J4" s="3"/>
      <c r="K4" s="3"/>
      <c r="L4" s="3"/>
      <c r="M4" s="3"/>
      <c r="N4" s="3"/>
      <c r="O4" s="96"/>
      <c r="P4" s="96"/>
      <c r="Q4" s="96"/>
      <c r="R4" s="96"/>
      <c r="S4" s="102"/>
      <c r="T4" s="102"/>
    </row>
    <row r="5" spans="2:20" ht="19.5" customHeight="1">
      <c r="B5" s="82"/>
      <c r="C5" s="99"/>
      <c r="D5" s="96"/>
      <c r="E5" s="29"/>
      <c r="F5" s="29"/>
      <c r="G5" s="29"/>
      <c r="H5" s="29"/>
      <c r="I5" s="29"/>
      <c r="J5" s="29"/>
      <c r="K5" s="29"/>
      <c r="L5" s="29"/>
      <c r="M5" s="29"/>
      <c r="N5" s="29"/>
      <c r="O5" s="96"/>
      <c r="P5" s="96"/>
      <c r="Q5" s="96"/>
      <c r="R5" s="96"/>
      <c r="S5" s="104"/>
      <c r="T5" s="102"/>
    </row>
    <row r="6" spans="2:20" ht="19.5" customHeight="1">
      <c r="B6" s="82"/>
      <c r="C6" s="99"/>
      <c r="D6" s="96"/>
      <c r="E6" s="38"/>
      <c r="F6" s="34"/>
      <c r="G6" s="34"/>
      <c r="H6" s="34"/>
      <c r="I6" s="52"/>
      <c r="J6" s="34"/>
      <c r="K6" s="34"/>
      <c r="L6" s="34"/>
      <c r="M6" s="34"/>
      <c r="N6" s="34"/>
      <c r="O6" s="96"/>
      <c r="P6" s="96"/>
      <c r="Q6" s="96"/>
      <c r="R6" s="96"/>
      <c r="S6" s="96"/>
      <c r="T6" s="102"/>
    </row>
    <row r="7" spans="2:20" ht="19.5" customHeight="1">
      <c r="B7" s="82"/>
      <c r="C7" s="99"/>
      <c r="D7" s="96"/>
      <c r="E7" s="3"/>
      <c r="F7" s="33"/>
      <c r="G7" s="34"/>
      <c r="H7" s="34"/>
      <c r="I7" s="34"/>
      <c r="J7" s="34"/>
      <c r="K7" s="34"/>
      <c r="L7" s="34"/>
      <c r="M7" s="38"/>
      <c r="N7" s="106"/>
      <c r="O7" s="97"/>
      <c r="P7" s="97"/>
      <c r="Q7" s="97"/>
      <c r="R7" s="97"/>
      <c r="S7" s="97"/>
      <c r="T7" s="103"/>
    </row>
    <row r="8" spans="2:20" ht="19.5" customHeight="1">
      <c r="B8" s="82"/>
      <c r="C8" s="100"/>
      <c r="D8" s="97"/>
      <c r="E8" s="3"/>
      <c r="F8" s="107"/>
      <c r="G8" s="37"/>
      <c r="H8" s="37"/>
      <c r="I8" s="37"/>
      <c r="J8" s="37"/>
      <c r="K8" s="37"/>
      <c r="L8" s="49"/>
      <c r="M8" s="3"/>
      <c r="N8" s="3"/>
      <c r="O8" s="3"/>
      <c r="P8" s="3"/>
      <c r="Q8" s="3"/>
      <c r="R8" s="3"/>
      <c r="S8" s="3"/>
      <c r="T8" s="3"/>
    </row>
    <row r="9" spans="3:20" ht="19.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3:20" ht="19.5" customHeight="1">
      <c r="C10" s="3"/>
      <c r="D10" s="3"/>
      <c r="E10" s="101"/>
      <c r="F10" s="28"/>
      <c r="G10" s="29"/>
      <c r="H10" s="29"/>
      <c r="I10" s="105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</row>
    <row r="11" spans="3:20" ht="19.5" customHeight="1">
      <c r="C11" s="3"/>
      <c r="D11" s="3"/>
      <c r="E11" s="101"/>
      <c r="F11" s="36"/>
      <c r="G11" s="38"/>
      <c r="H11" s="38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9"/>
    </row>
  </sheetData>
  <sheetProtection/>
  <printOptions horizontalCentered="1" verticalCentered="1"/>
  <pageMargins left="0.22" right="0.55" top="1" bottom="1" header="0.5" footer="0.5"/>
  <pageSetup horizontalDpi="120" verticalDpi="120" orientation="landscape" scale="165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C58"/>
  <sheetViews>
    <sheetView showGridLines="0" zoomScale="60" zoomScaleNormal="60" zoomScalePageLayoutView="0" workbookViewId="0" topLeftCell="A1">
      <selection activeCell="A1" sqref="A1"/>
    </sheetView>
  </sheetViews>
  <sheetFormatPr defaultColWidth="3.625" defaultRowHeight="19.5" customHeight="1"/>
  <cols>
    <col min="1" max="1" width="3.625" style="191" customWidth="1"/>
    <col min="2" max="2" width="3.625" style="200" customWidth="1"/>
    <col min="3" max="3" width="4.125" style="191" customWidth="1"/>
    <col min="4" max="5" width="4.125" style="200" customWidth="1"/>
    <col min="6" max="6" width="4.125" style="191" customWidth="1"/>
    <col min="7" max="8" width="4.125" style="200" customWidth="1"/>
    <col min="9" max="9" width="4.125" style="191" customWidth="1"/>
    <col min="10" max="11" width="4.125" style="200" customWidth="1"/>
    <col min="12" max="12" width="4.125" style="191" customWidth="1"/>
    <col min="13" max="14" width="4.125" style="200" customWidth="1"/>
    <col min="15" max="15" width="4.125" style="191" customWidth="1"/>
    <col min="16" max="17" width="4.125" style="200" customWidth="1"/>
    <col min="18" max="18" width="4.125" style="191" customWidth="1"/>
    <col min="19" max="20" width="4.125" style="200" customWidth="1"/>
    <col min="21" max="21" width="4.125" style="191" customWidth="1"/>
    <col min="22" max="23" width="4.125" style="200" customWidth="1"/>
    <col min="24" max="24" width="4.125" style="191" customWidth="1"/>
    <col min="25" max="26" width="4.125" style="200" customWidth="1"/>
    <col min="27" max="27" width="4.125" style="191" customWidth="1"/>
    <col min="28" max="29" width="4.125" style="200" customWidth="1"/>
    <col min="30" max="30" width="4.125" style="191" customWidth="1"/>
    <col min="31" max="32" width="4.125" style="200" customWidth="1"/>
    <col min="33" max="33" width="4.125" style="191" customWidth="1"/>
    <col min="34" max="35" width="4.125" style="200" customWidth="1"/>
    <col min="36" max="36" width="4.125" style="191" customWidth="1"/>
    <col min="37" max="38" width="4.125" style="200" customWidth="1"/>
    <col min="39" max="39" width="4.125" style="191" customWidth="1"/>
    <col min="40" max="41" width="4.125" style="200" customWidth="1"/>
    <col min="42" max="42" width="4.125" style="191" customWidth="1"/>
    <col min="43" max="44" width="4.125" style="200" customWidth="1"/>
    <col min="45" max="45" width="4.125" style="191" customWidth="1"/>
    <col min="46" max="47" width="4.125" style="200" customWidth="1"/>
    <col min="48" max="48" width="4.125" style="191" customWidth="1"/>
    <col min="49" max="50" width="4.125" style="200" customWidth="1"/>
    <col min="51" max="51" width="4.125" style="191" customWidth="1"/>
    <col min="52" max="53" width="4.125" style="200" customWidth="1"/>
    <col min="54" max="54" width="4.125" style="191" customWidth="1"/>
    <col min="55" max="55" width="4.125" style="200" customWidth="1"/>
    <col min="56" max="130" width="4.125" style="191" customWidth="1"/>
    <col min="131" max="16384" width="3.625" style="191" customWidth="1"/>
  </cols>
  <sheetData>
    <row r="1" ht="15.75"/>
    <row r="2" spans="2:55" ht="59.25">
      <c r="B2" s="215" t="s">
        <v>179</v>
      </c>
      <c r="C2" s="215"/>
      <c r="D2" s="212"/>
      <c r="E2" s="212"/>
      <c r="F2" s="218"/>
      <c r="G2" s="212"/>
      <c r="H2" s="212"/>
      <c r="I2" s="218"/>
      <c r="J2" s="212"/>
      <c r="K2" s="77"/>
      <c r="L2" s="77"/>
      <c r="M2" s="212"/>
      <c r="N2" s="212"/>
      <c r="O2" s="218"/>
      <c r="P2" s="212"/>
      <c r="Q2" s="212"/>
      <c r="R2" s="218"/>
      <c r="S2" s="212"/>
      <c r="T2" s="212"/>
      <c r="U2" s="218"/>
      <c r="V2" s="212"/>
      <c r="W2" s="212"/>
      <c r="X2" s="218"/>
      <c r="Y2" s="212"/>
      <c r="Z2" s="212"/>
      <c r="AA2" s="218"/>
      <c r="AB2" s="212"/>
      <c r="AC2" s="212"/>
      <c r="AD2" s="218"/>
      <c r="AE2" s="212"/>
      <c r="AF2" s="212"/>
      <c r="AG2" s="218"/>
      <c r="AH2" s="212"/>
      <c r="AI2" s="212"/>
      <c r="AJ2" s="218"/>
      <c r="AK2" s="212"/>
      <c r="AL2" s="212"/>
      <c r="AM2" s="218"/>
      <c r="AN2" s="212"/>
      <c r="AO2" s="212"/>
      <c r="AP2" s="218"/>
      <c r="AQ2" s="212"/>
      <c r="AR2" s="212"/>
      <c r="AS2" s="218"/>
      <c r="AT2" s="212"/>
      <c r="AU2" s="212"/>
      <c r="AV2" s="218"/>
      <c r="AW2" s="212"/>
      <c r="AX2" s="212"/>
      <c r="AY2" s="218"/>
      <c r="AZ2" s="212"/>
      <c r="BA2" s="212"/>
      <c r="BB2" s="218"/>
      <c r="BC2" s="212"/>
    </row>
    <row r="3" spans="3:54" ht="15.75">
      <c r="C3" s="191" t="s">
        <v>0</v>
      </c>
      <c r="BB3" s="191" t="s">
        <v>180</v>
      </c>
    </row>
    <row r="4" spans="2:55" s="200" customFormat="1" ht="15.75" customHeight="1">
      <c r="B4" s="192">
        <v>1</v>
      </c>
      <c r="C4" s="203"/>
      <c r="D4" s="193">
        <v>1.01</v>
      </c>
      <c r="BA4" s="205">
        <v>2</v>
      </c>
      <c r="BB4" s="206"/>
      <c r="BC4" s="207" t="s">
        <v>181</v>
      </c>
    </row>
    <row r="5" spans="2:55" s="194" customFormat="1" ht="34.5" customHeight="1">
      <c r="B5" s="208"/>
      <c r="C5" s="213" t="s">
        <v>2</v>
      </c>
      <c r="D5" s="210"/>
      <c r="E5" s="200"/>
      <c r="G5" s="200"/>
      <c r="H5" s="200"/>
      <c r="J5"/>
      <c r="K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K5" s="200"/>
      <c r="AL5" s="200"/>
      <c r="AN5" s="200"/>
      <c r="AO5" s="200"/>
      <c r="AQ5" s="200"/>
      <c r="AR5" s="200"/>
      <c r="AT5" s="200"/>
      <c r="AU5" s="200"/>
      <c r="AW5" s="200"/>
      <c r="AX5" s="200"/>
      <c r="AZ5" s="200"/>
      <c r="BA5" s="208"/>
      <c r="BB5" s="213" t="s">
        <v>9</v>
      </c>
      <c r="BC5" s="210"/>
    </row>
    <row r="6" spans="2:55" s="200" customFormat="1" ht="15.75" customHeight="1">
      <c r="B6" s="195" t="s">
        <v>182</v>
      </c>
      <c r="C6" s="204"/>
      <c r="D6" s="201"/>
      <c r="J6" s="20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BA6" s="208"/>
      <c r="BB6" s="211" t="s">
        <v>183</v>
      </c>
      <c r="BC6" s="210"/>
    </row>
    <row r="7" spans="2:55" s="200" customFormat="1" ht="15.75" customHeight="1">
      <c r="B7" s="196" t="s">
        <v>184</v>
      </c>
      <c r="C7" s="197"/>
      <c r="D7" s="198" t="s">
        <v>185</v>
      </c>
      <c r="F7" s="200" t="s">
        <v>3</v>
      </c>
      <c r="J7" s="202"/>
      <c r="AM7" s="200" t="s">
        <v>20</v>
      </c>
      <c r="AP7" s="200" t="s">
        <v>21</v>
      </c>
      <c r="AS7" s="200" t="s">
        <v>22</v>
      </c>
      <c r="AV7" s="200" t="s">
        <v>23</v>
      </c>
      <c r="AY7" s="200" t="s">
        <v>24</v>
      </c>
      <c r="BA7" s="196" t="s">
        <v>186</v>
      </c>
      <c r="BB7" s="197"/>
      <c r="BC7" s="198"/>
    </row>
    <row r="8" spans="2:55" s="200" customFormat="1" ht="15.75" customHeight="1">
      <c r="B8" s="205">
        <v>3</v>
      </c>
      <c r="C8" s="206"/>
      <c r="D8" s="207">
        <v>6.94</v>
      </c>
      <c r="E8" s="205">
        <v>4</v>
      </c>
      <c r="F8" s="206"/>
      <c r="G8" s="207">
        <v>9.01</v>
      </c>
      <c r="J8" s="202"/>
      <c r="AL8" s="205">
        <v>5</v>
      </c>
      <c r="AM8" s="206"/>
      <c r="AN8" s="207" t="s">
        <v>187</v>
      </c>
      <c r="AO8" s="205">
        <v>6</v>
      </c>
      <c r="AP8" s="206"/>
      <c r="AQ8" s="207" t="s">
        <v>188</v>
      </c>
      <c r="AR8" s="205">
        <v>7</v>
      </c>
      <c r="AS8" s="206"/>
      <c r="AT8" s="207" t="s">
        <v>189</v>
      </c>
      <c r="AU8" s="205">
        <v>8</v>
      </c>
      <c r="AV8" s="206"/>
      <c r="AW8" s="207" t="s">
        <v>190</v>
      </c>
      <c r="AX8" s="205">
        <v>9</v>
      </c>
      <c r="AY8" s="206"/>
      <c r="AZ8" s="207" t="s">
        <v>191</v>
      </c>
      <c r="BA8" s="205">
        <v>10</v>
      </c>
      <c r="BB8" s="206"/>
      <c r="BC8" s="207" t="s">
        <v>192</v>
      </c>
    </row>
    <row r="9" spans="2:55" s="194" customFormat="1" ht="34.5" customHeight="1">
      <c r="B9" s="208"/>
      <c r="C9" s="209" t="s">
        <v>10</v>
      </c>
      <c r="D9" s="210"/>
      <c r="E9" s="208"/>
      <c r="F9" s="209" t="s">
        <v>11</v>
      </c>
      <c r="G9" s="210"/>
      <c r="H9" s="200"/>
      <c r="J9" s="217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K9" s="200"/>
      <c r="AL9" s="208"/>
      <c r="AM9" s="209" t="s">
        <v>12</v>
      </c>
      <c r="AN9" s="210"/>
      <c r="AO9" s="208"/>
      <c r="AP9" s="209" t="s">
        <v>13</v>
      </c>
      <c r="AQ9" s="210"/>
      <c r="AR9" s="208"/>
      <c r="AS9" s="213" t="s">
        <v>14</v>
      </c>
      <c r="AT9" s="210"/>
      <c r="AU9" s="208"/>
      <c r="AV9" s="213" t="s">
        <v>15</v>
      </c>
      <c r="AW9" s="210"/>
      <c r="AX9" s="208"/>
      <c r="AY9" s="213" t="s">
        <v>16</v>
      </c>
      <c r="AZ9" s="210"/>
      <c r="BA9" s="208"/>
      <c r="BB9" s="213" t="s">
        <v>17</v>
      </c>
      <c r="BC9" s="210"/>
    </row>
    <row r="10" spans="2:55" s="200" customFormat="1" ht="15.75" customHeight="1">
      <c r="B10" s="208"/>
      <c r="C10" s="211" t="s">
        <v>193</v>
      </c>
      <c r="D10" s="210"/>
      <c r="E10" s="208"/>
      <c r="F10" s="211" t="s">
        <v>194</v>
      </c>
      <c r="G10" s="210"/>
      <c r="AL10" s="208"/>
      <c r="AM10" s="211" t="s">
        <v>195</v>
      </c>
      <c r="AN10" s="210"/>
      <c r="AO10" s="208"/>
      <c r="AP10" s="211" t="s">
        <v>196</v>
      </c>
      <c r="AQ10" s="210"/>
      <c r="AR10" s="208"/>
      <c r="AS10" s="211" t="s">
        <v>197</v>
      </c>
      <c r="AT10" s="210"/>
      <c r="AU10" s="208"/>
      <c r="AV10" s="211" t="s">
        <v>198</v>
      </c>
      <c r="AW10" s="210"/>
      <c r="AX10" s="208"/>
      <c r="AY10" s="211" t="s">
        <v>199</v>
      </c>
      <c r="AZ10" s="210"/>
      <c r="BA10" s="208"/>
      <c r="BB10" s="211" t="s">
        <v>200</v>
      </c>
      <c r="BC10" s="210"/>
    </row>
    <row r="11" spans="2:55" s="200" customFormat="1" ht="15.75" customHeight="1">
      <c r="B11" s="196" t="s">
        <v>186</v>
      </c>
      <c r="C11" s="197"/>
      <c r="D11" s="198" t="s">
        <v>201</v>
      </c>
      <c r="E11" s="196" t="s">
        <v>186</v>
      </c>
      <c r="F11" s="197"/>
      <c r="G11" s="198"/>
      <c r="AL11" s="196" t="s">
        <v>202</v>
      </c>
      <c r="AM11" s="197"/>
      <c r="AN11" s="198"/>
      <c r="AO11" s="196" t="s">
        <v>184</v>
      </c>
      <c r="AP11" s="197"/>
      <c r="AQ11" s="198" t="s">
        <v>185</v>
      </c>
      <c r="AR11" s="196" t="s">
        <v>184</v>
      </c>
      <c r="AS11" s="197"/>
      <c r="AT11" s="198" t="s">
        <v>185</v>
      </c>
      <c r="AU11" s="196" t="s">
        <v>184</v>
      </c>
      <c r="AV11" s="197"/>
      <c r="AW11" s="198" t="s">
        <v>185</v>
      </c>
      <c r="AX11" s="196" t="s">
        <v>202</v>
      </c>
      <c r="AY11" s="197"/>
      <c r="AZ11" s="198" t="s">
        <v>201</v>
      </c>
      <c r="BA11" s="196" t="s">
        <v>186</v>
      </c>
      <c r="BB11" s="197"/>
      <c r="BC11" s="198"/>
    </row>
    <row r="12" spans="2:55" s="200" customFormat="1" ht="15.75" customHeight="1">
      <c r="B12" s="205">
        <v>11</v>
      </c>
      <c r="C12" s="206"/>
      <c r="D12" s="207" t="s">
        <v>203</v>
      </c>
      <c r="E12" s="205">
        <v>12</v>
      </c>
      <c r="F12" s="206"/>
      <c r="G12" s="207">
        <v>24.31</v>
      </c>
      <c r="AL12" s="205">
        <v>13</v>
      </c>
      <c r="AM12" s="206"/>
      <c r="AN12" s="207" t="s">
        <v>204</v>
      </c>
      <c r="AO12" s="205">
        <v>14</v>
      </c>
      <c r="AP12" s="206"/>
      <c r="AQ12" s="207" t="s">
        <v>205</v>
      </c>
      <c r="AR12" s="205">
        <v>15</v>
      </c>
      <c r="AS12" s="206"/>
      <c r="AT12" s="207" t="s">
        <v>206</v>
      </c>
      <c r="AU12" s="205">
        <v>16</v>
      </c>
      <c r="AV12" s="206"/>
      <c r="AW12" s="207" t="s">
        <v>207</v>
      </c>
      <c r="AX12" s="205">
        <v>17</v>
      </c>
      <c r="AY12" s="206"/>
      <c r="AZ12" s="207" t="s">
        <v>208</v>
      </c>
      <c r="BA12" s="205">
        <v>18</v>
      </c>
      <c r="BB12" s="206"/>
      <c r="BC12" s="207" t="s">
        <v>209</v>
      </c>
    </row>
    <row r="13" spans="2:55" s="194" customFormat="1" ht="34.5" customHeight="1">
      <c r="B13" s="208"/>
      <c r="C13" s="209" t="s">
        <v>18</v>
      </c>
      <c r="D13" s="210"/>
      <c r="E13" s="208"/>
      <c r="F13" s="209" t="s">
        <v>19</v>
      </c>
      <c r="G13" s="210"/>
      <c r="H13" s="200"/>
      <c r="J13" s="200"/>
      <c r="K13" s="200"/>
      <c r="M13" s="200"/>
      <c r="N13" s="200"/>
      <c r="P13" s="200"/>
      <c r="Q13" s="200"/>
      <c r="S13" s="200"/>
      <c r="T13" s="200"/>
      <c r="V13" s="200"/>
      <c r="W13" s="200"/>
      <c r="Y13" s="200"/>
      <c r="Z13" s="200"/>
      <c r="AB13" s="200"/>
      <c r="AC13" s="200"/>
      <c r="AE13" s="200"/>
      <c r="AF13" s="200"/>
      <c r="AH13" s="200"/>
      <c r="AI13" s="200"/>
      <c r="AK13" s="200"/>
      <c r="AL13" s="208"/>
      <c r="AM13" s="209" t="s">
        <v>30</v>
      </c>
      <c r="AN13" s="210"/>
      <c r="AO13" s="208"/>
      <c r="AP13" s="209" t="s">
        <v>31</v>
      </c>
      <c r="AQ13" s="210"/>
      <c r="AR13" s="208"/>
      <c r="AS13" s="209" t="s">
        <v>32</v>
      </c>
      <c r="AT13" s="210"/>
      <c r="AU13" s="208"/>
      <c r="AV13" s="209" t="s">
        <v>33</v>
      </c>
      <c r="AW13" s="210"/>
      <c r="AX13" s="208"/>
      <c r="AY13" s="213" t="s">
        <v>34</v>
      </c>
      <c r="AZ13" s="210"/>
      <c r="BA13" s="208"/>
      <c r="BB13" s="213" t="s">
        <v>35</v>
      </c>
      <c r="BC13" s="210"/>
    </row>
    <row r="14" spans="2:55" s="200" customFormat="1" ht="15.75" customHeight="1">
      <c r="B14" s="208"/>
      <c r="C14" s="211" t="s">
        <v>210</v>
      </c>
      <c r="D14" s="210"/>
      <c r="E14" s="208"/>
      <c r="F14" s="211" t="s">
        <v>211</v>
      </c>
      <c r="G14" s="210"/>
      <c r="AL14" s="208"/>
      <c r="AM14" s="211" t="s">
        <v>212</v>
      </c>
      <c r="AN14" s="210"/>
      <c r="AO14" s="208"/>
      <c r="AP14" s="211" t="s">
        <v>213</v>
      </c>
      <c r="AQ14" s="210"/>
      <c r="AR14" s="208"/>
      <c r="AS14" s="211" t="s">
        <v>214</v>
      </c>
      <c r="AT14" s="210"/>
      <c r="AU14" s="208"/>
      <c r="AV14" s="211" t="s">
        <v>215</v>
      </c>
      <c r="AW14" s="210"/>
      <c r="AX14" s="208"/>
      <c r="AY14" s="211" t="s">
        <v>216</v>
      </c>
      <c r="AZ14" s="210"/>
      <c r="BA14" s="208"/>
      <c r="BB14" s="211" t="s">
        <v>217</v>
      </c>
      <c r="BC14" s="210"/>
    </row>
    <row r="15" spans="2:55" s="200" customFormat="1" ht="15.75" customHeight="1">
      <c r="B15" s="196" t="s">
        <v>218</v>
      </c>
      <c r="C15" s="197"/>
      <c r="D15" s="198" t="s">
        <v>201</v>
      </c>
      <c r="E15" s="196" t="s">
        <v>202</v>
      </c>
      <c r="F15" s="197"/>
      <c r="G15" s="198" t="s">
        <v>201</v>
      </c>
      <c r="I15" s="200" t="s">
        <v>4</v>
      </c>
      <c r="L15" s="200" t="s">
        <v>5</v>
      </c>
      <c r="O15" s="200" t="s">
        <v>6</v>
      </c>
      <c r="R15" s="200" t="s">
        <v>7</v>
      </c>
      <c r="U15" s="200" t="s">
        <v>8</v>
      </c>
      <c r="W15" s="212" t="s">
        <v>219</v>
      </c>
      <c r="X15" s="212"/>
      <c r="Y15" s="212"/>
      <c r="Z15" s="212"/>
      <c r="AA15" s="212"/>
      <c r="AB15" s="212"/>
      <c r="AC15" s="212"/>
      <c r="AD15" s="212"/>
      <c r="AE15" s="212"/>
      <c r="AG15" s="200" t="s">
        <v>28</v>
      </c>
      <c r="AJ15" s="200" t="s">
        <v>29</v>
      </c>
      <c r="AL15" s="196" t="s">
        <v>186</v>
      </c>
      <c r="AM15" s="197"/>
      <c r="AN15" s="198" t="s">
        <v>201</v>
      </c>
      <c r="AO15" s="196" t="s">
        <v>184</v>
      </c>
      <c r="AP15" s="197"/>
      <c r="AQ15" s="198" t="s">
        <v>201</v>
      </c>
      <c r="AR15" s="196" t="s">
        <v>184</v>
      </c>
      <c r="AS15" s="197"/>
      <c r="AT15" s="198" t="s">
        <v>220</v>
      </c>
      <c r="AU15" s="196" t="s">
        <v>184</v>
      </c>
      <c r="AV15" s="197"/>
      <c r="AW15" s="198" t="s">
        <v>201</v>
      </c>
      <c r="AX15" s="196" t="s">
        <v>218</v>
      </c>
      <c r="AY15" s="197"/>
      <c r="AZ15" s="198"/>
      <c r="BA15" s="196" t="s">
        <v>186</v>
      </c>
      <c r="BB15" s="197"/>
      <c r="BC15" s="198"/>
    </row>
    <row r="16" spans="2:55" s="200" customFormat="1" ht="15.75" customHeight="1">
      <c r="B16" s="205">
        <v>19</v>
      </c>
      <c r="C16" s="206"/>
      <c r="D16" s="207">
        <v>39.1</v>
      </c>
      <c r="E16" s="205">
        <v>20</v>
      </c>
      <c r="F16" s="206"/>
      <c r="G16" s="207" t="s">
        <v>221</v>
      </c>
      <c r="H16" s="205">
        <v>21</v>
      </c>
      <c r="I16" s="206"/>
      <c r="J16" s="207" t="s">
        <v>222</v>
      </c>
      <c r="K16" s="205">
        <v>22</v>
      </c>
      <c r="L16" s="206"/>
      <c r="M16" s="207" t="s">
        <v>223</v>
      </c>
      <c r="N16" s="205">
        <v>23</v>
      </c>
      <c r="O16" s="206"/>
      <c r="P16" s="207" t="s">
        <v>224</v>
      </c>
      <c r="Q16" s="205">
        <v>24</v>
      </c>
      <c r="R16" s="206"/>
      <c r="S16" s="207" t="s">
        <v>225</v>
      </c>
      <c r="T16" s="205">
        <v>25</v>
      </c>
      <c r="U16" s="206"/>
      <c r="V16" s="207" t="s">
        <v>226</v>
      </c>
      <c r="W16" s="205">
        <v>26</v>
      </c>
      <c r="X16" s="206"/>
      <c r="Y16" s="207" t="s">
        <v>227</v>
      </c>
      <c r="Z16" s="205">
        <v>27</v>
      </c>
      <c r="AA16" s="206"/>
      <c r="AB16" s="207" t="s">
        <v>228</v>
      </c>
      <c r="AC16" s="205">
        <v>28</v>
      </c>
      <c r="AD16" s="206"/>
      <c r="AE16" s="207" t="s">
        <v>229</v>
      </c>
      <c r="AF16" s="205">
        <v>29</v>
      </c>
      <c r="AG16" s="206"/>
      <c r="AH16" s="207" t="s">
        <v>230</v>
      </c>
      <c r="AI16" s="205">
        <v>30</v>
      </c>
      <c r="AJ16" s="206"/>
      <c r="AK16" s="207" t="s">
        <v>231</v>
      </c>
      <c r="AL16" s="205">
        <v>31</v>
      </c>
      <c r="AM16" s="206"/>
      <c r="AN16" s="207" t="s">
        <v>232</v>
      </c>
      <c r="AO16" s="205">
        <v>32</v>
      </c>
      <c r="AP16" s="206"/>
      <c r="AQ16" s="207" t="s">
        <v>233</v>
      </c>
      <c r="AR16" s="205">
        <v>33</v>
      </c>
      <c r="AS16" s="206"/>
      <c r="AT16" s="207" t="s">
        <v>234</v>
      </c>
      <c r="AU16" s="205">
        <v>34</v>
      </c>
      <c r="AV16" s="206"/>
      <c r="AW16" s="207" t="s">
        <v>235</v>
      </c>
      <c r="AX16" s="205">
        <v>35</v>
      </c>
      <c r="AY16" s="206"/>
      <c r="AZ16" s="207" t="s">
        <v>236</v>
      </c>
      <c r="BA16" s="205">
        <v>36</v>
      </c>
      <c r="BB16" s="206"/>
      <c r="BC16" s="207" t="s">
        <v>237</v>
      </c>
    </row>
    <row r="17" spans="2:55" s="194" customFormat="1" ht="34.5" customHeight="1">
      <c r="B17" s="208"/>
      <c r="C17" s="209" t="s">
        <v>36</v>
      </c>
      <c r="D17" s="210"/>
      <c r="E17" s="208"/>
      <c r="F17" s="209" t="s">
        <v>37</v>
      </c>
      <c r="G17" s="210"/>
      <c r="H17" s="208"/>
      <c r="I17" s="209" t="s">
        <v>38</v>
      </c>
      <c r="J17" s="210"/>
      <c r="K17" s="208"/>
      <c r="L17" s="209" t="s">
        <v>39</v>
      </c>
      <c r="M17" s="210"/>
      <c r="N17" s="208"/>
      <c r="O17" s="209" t="s">
        <v>40</v>
      </c>
      <c r="P17" s="210"/>
      <c r="Q17" s="208"/>
      <c r="R17" s="209" t="s">
        <v>41</v>
      </c>
      <c r="S17" s="210"/>
      <c r="T17" s="208"/>
      <c r="U17" s="209" t="s">
        <v>42</v>
      </c>
      <c r="V17" s="210"/>
      <c r="W17" s="208"/>
      <c r="X17" s="209" t="s">
        <v>43</v>
      </c>
      <c r="Y17" s="210"/>
      <c r="Z17" s="208"/>
      <c r="AA17" s="209" t="s">
        <v>44</v>
      </c>
      <c r="AB17" s="210"/>
      <c r="AC17" s="208"/>
      <c r="AD17" s="209" t="s">
        <v>45</v>
      </c>
      <c r="AE17" s="210"/>
      <c r="AF17" s="208"/>
      <c r="AG17" s="209" t="s">
        <v>46</v>
      </c>
      <c r="AH17" s="210"/>
      <c r="AI17" s="208"/>
      <c r="AJ17" s="209" t="s">
        <v>47</v>
      </c>
      <c r="AK17" s="210"/>
      <c r="AL17" s="208"/>
      <c r="AM17" s="209" t="s">
        <v>48</v>
      </c>
      <c r="AN17" s="210"/>
      <c r="AO17" s="208"/>
      <c r="AP17" s="209" t="s">
        <v>49</v>
      </c>
      <c r="AQ17" s="210"/>
      <c r="AR17" s="208"/>
      <c r="AS17" s="209" t="s">
        <v>50</v>
      </c>
      <c r="AT17" s="210"/>
      <c r="AU17" s="208"/>
      <c r="AV17" s="209" t="s">
        <v>51</v>
      </c>
      <c r="AW17" s="210"/>
      <c r="AX17" s="208"/>
      <c r="AY17" s="214" t="s">
        <v>52</v>
      </c>
      <c r="AZ17" s="210"/>
      <c r="BA17" s="208"/>
      <c r="BB17" s="213" t="s">
        <v>53</v>
      </c>
      <c r="BC17" s="210"/>
    </row>
    <row r="18" spans="2:55" s="200" customFormat="1" ht="15.75" customHeight="1">
      <c r="B18" s="208"/>
      <c r="C18" s="211" t="s">
        <v>238</v>
      </c>
      <c r="D18" s="210"/>
      <c r="E18" s="208"/>
      <c r="F18" s="211" t="s">
        <v>239</v>
      </c>
      <c r="G18" s="210"/>
      <c r="H18" s="208"/>
      <c r="I18" s="211" t="s">
        <v>240</v>
      </c>
      <c r="J18" s="210"/>
      <c r="K18" s="208"/>
      <c r="L18" s="211" t="s">
        <v>241</v>
      </c>
      <c r="M18" s="210"/>
      <c r="N18" s="208"/>
      <c r="O18" s="211" t="s">
        <v>242</v>
      </c>
      <c r="P18" s="210"/>
      <c r="Q18" s="208"/>
      <c r="R18" s="211" t="s">
        <v>243</v>
      </c>
      <c r="S18" s="210"/>
      <c r="T18" s="208"/>
      <c r="U18" s="211" t="s">
        <v>244</v>
      </c>
      <c r="V18" s="210"/>
      <c r="W18" s="208"/>
      <c r="X18" s="211" t="s">
        <v>245</v>
      </c>
      <c r="Y18" s="210"/>
      <c r="Z18" s="208"/>
      <c r="AA18" s="211" t="s">
        <v>246</v>
      </c>
      <c r="AB18" s="210"/>
      <c r="AC18" s="208"/>
      <c r="AD18" s="211" t="s">
        <v>247</v>
      </c>
      <c r="AE18" s="210"/>
      <c r="AF18" s="208"/>
      <c r="AG18" s="211" t="s">
        <v>248</v>
      </c>
      <c r="AH18" s="210"/>
      <c r="AI18" s="208"/>
      <c r="AJ18" s="211" t="s">
        <v>249</v>
      </c>
      <c r="AK18" s="210"/>
      <c r="AL18" s="208"/>
      <c r="AM18" s="211" t="s">
        <v>250</v>
      </c>
      <c r="AN18" s="210"/>
      <c r="AO18" s="208"/>
      <c r="AP18" s="211" t="s">
        <v>251</v>
      </c>
      <c r="AQ18" s="210"/>
      <c r="AR18" s="208"/>
      <c r="AS18" s="211" t="s">
        <v>252</v>
      </c>
      <c r="AT18" s="210"/>
      <c r="AU18" s="208"/>
      <c r="AV18" s="211" t="s">
        <v>253</v>
      </c>
      <c r="AW18" s="210"/>
      <c r="AX18" s="208"/>
      <c r="AY18" s="211" t="s">
        <v>254</v>
      </c>
      <c r="AZ18" s="210"/>
      <c r="BA18" s="208"/>
      <c r="BB18" s="211" t="s">
        <v>255</v>
      </c>
      <c r="BC18" s="210"/>
    </row>
    <row r="19" spans="2:55" s="200" customFormat="1" ht="15.75" customHeight="1">
      <c r="B19" s="196" t="s">
        <v>218</v>
      </c>
      <c r="C19" s="197"/>
      <c r="D19" s="198" t="s">
        <v>201</v>
      </c>
      <c r="E19" s="196" t="s">
        <v>184</v>
      </c>
      <c r="F19" s="197"/>
      <c r="G19" s="198" t="s">
        <v>201</v>
      </c>
      <c r="H19" s="196" t="s">
        <v>186</v>
      </c>
      <c r="I19" s="197"/>
      <c r="J19" s="198"/>
      <c r="K19" s="196" t="s">
        <v>186</v>
      </c>
      <c r="L19" s="197"/>
      <c r="M19" s="198" t="s">
        <v>201</v>
      </c>
      <c r="N19" s="196" t="s">
        <v>202</v>
      </c>
      <c r="O19" s="197"/>
      <c r="P19" s="198"/>
      <c r="Q19" s="196" t="s">
        <v>202</v>
      </c>
      <c r="R19" s="197"/>
      <c r="S19" s="198" t="s">
        <v>220</v>
      </c>
      <c r="T19" s="196" t="s">
        <v>202</v>
      </c>
      <c r="U19" s="197"/>
      <c r="V19" s="198" t="s">
        <v>220</v>
      </c>
      <c r="W19" s="196" t="s">
        <v>202</v>
      </c>
      <c r="X19" s="197"/>
      <c r="Y19" s="198" t="s">
        <v>201</v>
      </c>
      <c r="Z19" s="196" t="s">
        <v>202</v>
      </c>
      <c r="AA19" s="197"/>
      <c r="AB19" s="198" t="s">
        <v>220</v>
      </c>
      <c r="AC19" s="196" t="s">
        <v>202</v>
      </c>
      <c r="AD19" s="197"/>
      <c r="AE19" s="198"/>
      <c r="AF19" s="196" t="s">
        <v>202</v>
      </c>
      <c r="AG19" s="197"/>
      <c r="AH19" s="198" t="s">
        <v>201</v>
      </c>
      <c r="AI19" s="196" t="s">
        <v>202</v>
      </c>
      <c r="AJ19" s="197"/>
      <c r="AK19" s="198" t="s">
        <v>201</v>
      </c>
      <c r="AL19" s="196" t="s">
        <v>186</v>
      </c>
      <c r="AM19" s="197"/>
      <c r="AN19" s="198" t="s">
        <v>220</v>
      </c>
      <c r="AO19" s="196" t="s">
        <v>186</v>
      </c>
      <c r="AP19" s="197"/>
      <c r="AQ19" s="198" t="s">
        <v>201</v>
      </c>
      <c r="AR19" s="196" t="s">
        <v>186</v>
      </c>
      <c r="AS19" s="197"/>
      <c r="AT19" s="198" t="s">
        <v>201</v>
      </c>
      <c r="AU19" s="196" t="s">
        <v>202</v>
      </c>
      <c r="AV19" s="197"/>
      <c r="AW19" s="198" t="s">
        <v>201</v>
      </c>
      <c r="AX19" s="196" t="s">
        <v>186</v>
      </c>
      <c r="AY19" s="197"/>
      <c r="AZ19" s="198" t="s">
        <v>201</v>
      </c>
      <c r="BA19" s="196" t="s">
        <v>186</v>
      </c>
      <c r="BB19" s="197"/>
      <c r="BC19" s="198" t="s">
        <v>220</v>
      </c>
    </row>
    <row r="20" spans="2:55" s="200" customFormat="1" ht="15.75" customHeight="1">
      <c r="B20" s="205">
        <v>37</v>
      </c>
      <c r="C20" s="206"/>
      <c r="D20" s="207">
        <v>85.47</v>
      </c>
      <c r="E20" s="205">
        <v>38</v>
      </c>
      <c r="F20" s="206"/>
      <c r="G20" s="207" t="s">
        <v>256</v>
      </c>
      <c r="H20" s="205">
        <v>39</v>
      </c>
      <c r="I20" s="206"/>
      <c r="J20" s="207" t="s">
        <v>257</v>
      </c>
      <c r="K20" s="205">
        <v>40</v>
      </c>
      <c r="L20" s="206"/>
      <c r="M20" s="207" t="s">
        <v>258</v>
      </c>
      <c r="N20" s="205">
        <v>41</v>
      </c>
      <c r="O20" s="206"/>
      <c r="P20" s="207" t="s">
        <v>259</v>
      </c>
      <c r="Q20" s="205">
        <v>42</v>
      </c>
      <c r="R20" s="206"/>
      <c r="S20" s="207" t="s">
        <v>260</v>
      </c>
      <c r="T20" s="205">
        <v>43</v>
      </c>
      <c r="U20" s="206"/>
      <c r="V20" s="207" t="s">
        <v>261</v>
      </c>
      <c r="W20" s="205">
        <v>44</v>
      </c>
      <c r="X20" s="206"/>
      <c r="Y20" s="207" t="s">
        <v>262</v>
      </c>
      <c r="Z20" s="205">
        <v>45</v>
      </c>
      <c r="AA20" s="206"/>
      <c r="AB20" s="207" t="s">
        <v>263</v>
      </c>
      <c r="AC20" s="205">
        <v>46</v>
      </c>
      <c r="AD20" s="206"/>
      <c r="AE20" s="207" t="s">
        <v>264</v>
      </c>
      <c r="AF20" s="205">
        <v>47</v>
      </c>
      <c r="AG20" s="206"/>
      <c r="AH20" s="207" t="s">
        <v>265</v>
      </c>
      <c r="AI20" s="205">
        <v>48</v>
      </c>
      <c r="AJ20" s="206"/>
      <c r="AK20" s="207" t="s">
        <v>266</v>
      </c>
      <c r="AL20" s="205">
        <v>49</v>
      </c>
      <c r="AM20" s="206"/>
      <c r="AN20" s="207" t="s">
        <v>267</v>
      </c>
      <c r="AO20" s="205">
        <v>50</v>
      </c>
      <c r="AP20" s="206"/>
      <c r="AQ20" s="207" t="s">
        <v>268</v>
      </c>
      <c r="AR20" s="205">
        <v>51</v>
      </c>
      <c r="AS20" s="206"/>
      <c r="AT20" s="207" t="s">
        <v>269</v>
      </c>
      <c r="AU20" s="205">
        <v>52</v>
      </c>
      <c r="AV20" s="206"/>
      <c r="AW20" s="207" t="s">
        <v>270</v>
      </c>
      <c r="AX20" s="205">
        <v>53</v>
      </c>
      <c r="AY20" s="206"/>
      <c r="AZ20" s="207" t="s">
        <v>271</v>
      </c>
      <c r="BA20" s="205">
        <v>54</v>
      </c>
      <c r="BB20" s="206"/>
      <c r="BC20" s="207" t="s">
        <v>272</v>
      </c>
    </row>
    <row r="21" spans="2:55" s="194" customFormat="1" ht="34.5" customHeight="1">
      <c r="B21" s="208"/>
      <c r="C21" s="209" t="s">
        <v>54</v>
      </c>
      <c r="D21" s="210"/>
      <c r="E21" s="208"/>
      <c r="F21" s="209" t="s">
        <v>55</v>
      </c>
      <c r="G21" s="210"/>
      <c r="H21" s="208"/>
      <c r="I21" s="209" t="s">
        <v>56</v>
      </c>
      <c r="J21" s="210"/>
      <c r="K21" s="208"/>
      <c r="L21" s="209" t="s">
        <v>57</v>
      </c>
      <c r="M21" s="210"/>
      <c r="N21" s="208"/>
      <c r="O21" s="209" t="s">
        <v>58</v>
      </c>
      <c r="P21" s="210"/>
      <c r="Q21" s="208"/>
      <c r="R21" s="209" t="s">
        <v>59</v>
      </c>
      <c r="S21" s="210"/>
      <c r="T21" s="208"/>
      <c r="U21" s="209" t="s">
        <v>60</v>
      </c>
      <c r="V21" s="210"/>
      <c r="W21" s="208"/>
      <c r="X21" s="209" t="s">
        <v>61</v>
      </c>
      <c r="Y21" s="210"/>
      <c r="Z21" s="208"/>
      <c r="AA21" s="209" t="s">
        <v>62</v>
      </c>
      <c r="AB21" s="210"/>
      <c r="AC21" s="208"/>
      <c r="AD21" s="209" t="s">
        <v>63</v>
      </c>
      <c r="AE21" s="210"/>
      <c r="AF21" s="208"/>
      <c r="AG21" s="209" t="s">
        <v>64</v>
      </c>
      <c r="AH21" s="210"/>
      <c r="AI21" s="208"/>
      <c r="AJ21" s="209" t="s">
        <v>65</v>
      </c>
      <c r="AK21" s="210"/>
      <c r="AL21" s="208"/>
      <c r="AM21" s="209" t="s">
        <v>66</v>
      </c>
      <c r="AN21" s="210"/>
      <c r="AO21" s="208"/>
      <c r="AP21" s="209" t="s">
        <v>67</v>
      </c>
      <c r="AQ21" s="210"/>
      <c r="AR21" s="208"/>
      <c r="AS21" s="209" t="s">
        <v>68</v>
      </c>
      <c r="AT21" s="210"/>
      <c r="AU21" s="208"/>
      <c r="AV21" s="209" t="s">
        <v>69</v>
      </c>
      <c r="AW21" s="210"/>
      <c r="AX21" s="208"/>
      <c r="AY21" s="209" t="s">
        <v>70</v>
      </c>
      <c r="AZ21" s="210"/>
      <c r="BA21" s="208"/>
      <c r="BB21" s="213" t="s">
        <v>71</v>
      </c>
      <c r="BC21" s="210"/>
    </row>
    <row r="22" spans="2:55" s="200" customFormat="1" ht="15.75" customHeight="1">
      <c r="B22" s="208"/>
      <c r="C22" s="211" t="s">
        <v>273</v>
      </c>
      <c r="D22" s="210"/>
      <c r="E22" s="208"/>
      <c r="F22" s="211" t="s">
        <v>274</v>
      </c>
      <c r="G22" s="210"/>
      <c r="H22" s="208"/>
      <c r="I22" s="211" t="s">
        <v>275</v>
      </c>
      <c r="J22" s="210"/>
      <c r="K22" s="208"/>
      <c r="L22" s="211" t="s">
        <v>276</v>
      </c>
      <c r="M22" s="210"/>
      <c r="N22" s="208"/>
      <c r="O22" s="211" t="s">
        <v>277</v>
      </c>
      <c r="P22" s="210"/>
      <c r="Q22" s="208"/>
      <c r="R22" s="211" t="s">
        <v>278</v>
      </c>
      <c r="S22" s="210"/>
      <c r="T22" s="208"/>
      <c r="U22" s="211" t="s">
        <v>279</v>
      </c>
      <c r="V22" s="210"/>
      <c r="W22" s="208"/>
      <c r="X22" s="211" t="s">
        <v>280</v>
      </c>
      <c r="Y22" s="210"/>
      <c r="Z22" s="208"/>
      <c r="AA22" s="211" t="s">
        <v>281</v>
      </c>
      <c r="AB22" s="210"/>
      <c r="AC22" s="208"/>
      <c r="AD22" s="211" t="s">
        <v>282</v>
      </c>
      <c r="AE22" s="210"/>
      <c r="AF22" s="208"/>
      <c r="AG22" s="211" t="s">
        <v>283</v>
      </c>
      <c r="AH22" s="210"/>
      <c r="AI22" s="208"/>
      <c r="AJ22" s="211" t="s">
        <v>284</v>
      </c>
      <c r="AK22" s="210"/>
      <c r="AL22" s="208"/>
      <c r="AM22" s="211" t="s">
        <v>285</v>
      </c>
      <c r="AN22" s="210"/>
      <c r="AO22" s="208"/>
      <c r="AP22" s="211" t="s">
        <v>286</v>
      </c>
      <c r="AQ22" s="210"/>
      <c r="AR22" s="208"/>
      <c r="AS22" s="211" t="s">
        <v>287</v>
      </c>
      <c r="AT22" s="210"/>
      <c r="AU22" s="208"/>
      <c r="AV22" s="211" t="s">
        <v>288</v>
      </c>
      <c r="AW22" s="210"/>
      <c r="AX22" s="208"/>
      <c r="AY22" s="211" t="s">
        <v>289</v>
      </c>
      <c r="AZ22" s="210"/>
      <c r="BA22" s="208"/>
      <c r="BB22" s="211" t="s">
        <v>290</v>
      </c>
      <c r="BC22" s="210"/>
    </row>
    <row r="23" spans="2:55" s="200" customFormat="1" ht="15.75" customHeight="1">
      <c r="B23" s="196" t="s">
        <v>186</v>
      </c>
      <c r="C23" s="197"/>
      <c r="D23" s="198" t="s">
        <v>201</v>
      </c>
      <c r="E23" s="196" t="s">
        <v>202</v>
      </c>
      <c r="F23" s="197"/>
      <c r="G23" s="198" t="s">
        <v>185</v>
      </c>
      <c r="H23" s="196" t="s">
        <v>186</v>
      </c>
      <c r="I23" s="197"/>
      <c r="J23" s="198" t="s">
        <v>201</v>
      </c>
      <c r="K23" s="196" t="s">
        <v>186</v>
      </c>
      <c r="L23" s="197"/>
      <c r="M23" s="198"/>
      <c r="N23" s="196" t="s">
        <v>186</v>
      </c>
      <c r="O23" s="197"/>
      <c r="P23" s="198"/>
      <c r="Q23" s="196" t="s">
        <v>202</v>
      </c>
      <c r="R23" s="197"/>
      <c r="S23" s="198"/>
      <c r="T23" s="196" t="s">
        <v>186</v>
      </c>
      <c r="U23" s="197"/>
      <c r="V23" s="198" t="s">
        <v>220</v>
      </c>
      <c r="W23" s="196" t="s">
        <v>186</v>
      </c>
      <c r="X23" s="197"/>
      <c r="Y23" s="198" t="s">
        <v>201</v>
      </c>
      <c r="Z23" s="196" t="s">
        <v>186</v>
      </c>
      <c r="AA23" s="197"/>
      <c r="AB23" s="198"/>
      <c r="AC23" s="196" t="s">
        <v>186</v>
      </c>
      <c r="AD23" s="197"/>
      <c r="AE23" s="198" t="s">
        <v>201</v>
      </c>
      <c r="AF23" s="196" t="s">
        <v>186</v>
      </c>
      <c r="AG23" s="197"/>
      <c r="AH23" s="198" t="s">
        <v>201</v>
      </c>
      <c r="AI23" s="196" t="s">
        <v>186</v>
      </c>
      <c r="AJ23" s="197"/>
      <c r="AK23" s="198" t="s">
        <v>201</v>
      </c>
      <c r="AL23" s="196" t="s">
        <v>186</v>
      </c>
      <c r="AM23" s="197"/>
      <c r="AN23" s="198" t="s">
        <v>220</v>
      </c>
      <c r="AO23" s="196" t="s">
        <v>186</v>
      </c>
      <c r="AP23" s="197"/>
      <c r="AQ23" s="198"/>
      <c r="AR23" s="196" t="s">
        <v>186</v>
      </c>
      <c r="AS23" s="197"/>
      <c r="AT23" s="198" t="s">
        <v>201</v>
      </c>
      <c r="AU23" s="196" t="s">
        <v>186</v>
      </c>
      <c r="AV23" s="197"/>
      <c r="AW23" s="198"/>
      <c r="AX23" s="196" t="s">
        <v>202</v>
      </c>
      <c r="AY23" s="197"/>
      <c r="AZ23" s="198" t="s">
        <v>185</v>
      </c>
      <c r="BA23" s="196" t="s">
        <v>186</v>
      </c>
      <c r="BB23" s="197"/>
      <c r="BC23" s="198" t="s">
        <v>220</v>
      </c>
    </row>
    <row r="24" spans="2:55" s="200" customFormat="1" ht="15.75" customHeight="1">
      <c r="B24" s="205">
        <v>55</v>
      </c>
      <c r="C24" s="206"/>
      <c r="D24" s="207" t="s">
        <v>291</v>
      </c>
      <c r="E24" s="205">
        <v>56</v>
      </c>
      <c r="F24" s="206"/>
      <c r="G24" s="207" t="s">
        <v>292</v>
      </c>
      <c r="K24" s="205">
        <v>72</v>
      </c>
      <c r="L24" s="206"/>
      <c r="M24" s="207" t="s">
        <v>293</v>
      </c>
      <c r="N24" s="205">
        <v>73</v>
      </c>
      <c r="O24" s="206"/>
      <c r="P24" s="207" t="s">
        <v>294</v>
      </c>
      <c r="Q24" s="205">
        <v>74</v>
      </c>
      <c r="R24" s="206"/>
      <c r="S24" s="207" t="s">
        <v>295</v>
      </c>
      <c r="T24" s="205">
        <v>75</v>
      </c>
      <c r="U24" s="206"/>
      <c r="V24" s="207" t="s">
        <v>296</v>
      </c>
      <c r="W24" s="205">
        <v>76</v>
      </c>
      <c r="X24" s="206"/>
      <c r="Y24" s="207" t="s">
        <v>297</v>
      </c>
      <c r="Z24" s="205">
        <v>77</v>
      </c>
      <c r="AA24" s="206"/>
      <c r="AB24" s="207" t="s">
        <v>298</v>
      </c>
      <c r="AC24" s="205">
        <v>78</v>
      </c>
      <c r="AD24" s="206"/>
      <c r="AE24" s="207" t="s">
        <v>299</v>
      </c>
      <c r="AF24" s="205">
        <v>79</v>
      </c>
      <c r="AG24" s="206"/>
      <c r="AH24" s="207" t="s">
        <v>300</v>
      </c>
      <c r="AI24" s="205">
        <v>80</v>
      </c>
      <c r="AJ24" s="206"/>
      <c r="AK24" s="207" t="s">
        <v>301</v>
      </c>
      <c r="AL24" s="205">
        <v>81</v>
      </c>
      <c r="AM24" s="206"/>
      <c r="AN24" s="207" t="s">
        <v>302</v>
      </c>
      <c r="AO24" s="205">
        <v>82</v>
      </c>
      <c r="AP24" s="206"/>
      <c r="AQ24" s="207" t="s">
        <v>303</v>
      </c>
      <c r="AR24" s="205">
        <v>83</v>
      </c>
      <c r="AS24" s="206"/>
      <c r="AT24" s="207" t="s">
        <v>304</v>
      </c>
      <c r="AU24" s="205">
        <v>84</v>
      </c>
      <c r="AV24" s="206"/>
      <c r="AW24" s="207" t="s">
        <v>305</v>
      </c>
      <c r="AX24" s="205">
        <v>85</v>
      </c>
      <c r="AY24" s="206"/>
      <c r="AZ24" s="207" t="s">
        <v>306</v>
      </c>
      <c r="BA24" s="205">
        <v>86</v>
      </c>
      <c r="BB24" s="206"/>
      <c r="BC24" s="207" t="s">
        <v>307</v>
      </c>
    </row>
    <row r="25" spans="2:55" s="194" customFormat="1" ht="34.5" customHeight="1">
      <c r="B25" s="208"/>
      <c r="C25" s="209" t="s">
        <v>72</v>
      </c>
      <c r="D25" s="210"/>
      <c r="E25" s="208"/>
      <c r="F25" s="209" t="s">
        <v>73</v>
      </c>
      <c r="G25" s="210"/>
      <c r="H25" s="200"/>
      <c r="I25" s="200" t="s">
        <v>308</v>
      </c>
      <c r="J25" s="200"/>
      <c r="K25" s="208"/>
      <c r="L25" s="209" t="s">
        <v>74</v>
      </c>
      <c r="M25" s="210"/>
      <c r="N25" s="208"/>
      <c r="O25" s="209" t="s">
        <v>75</v>
      </c>
      <c r="P25" s="210"/>
      <c r="Q25" s="208"/>
      <c r="R25" s="209" t="s">
        <v>76</v>
      </c>
      <c r="S25" s="210"/>
      <c r="T25" s="208"/>
      <c r="U25" s="209" t="s">
        <v>77</v>
      </c>
      <c r="V25" s="210"/>
      <c r="W25" s="208"/>
      <c r="X25" s="209" t="s">
        <v>78</v>
      </c>
      <c r="Y25" s="210"/>
      <c r="Z25" s="208"/>
      <c r="AA25" s="209" t="s">
        <v>79</v>
      </c>
      <c r="AB25" s="210"/>
      <c r="AC25" s="208"/>
      <c r="AD25" s="209" t="s">
        <v>80</v>
      </c>
      <c r="AE25" s="210"/>
      <c r="AF25" s="208"/>
      <c r="AG25" s="209" t="s">
        <v>81</v>
      </c>
      <c r="AH25" s="210"/>
      <c r="AI25" s="208"/>
      <c r="AJ25" s="214" t="s">
        <v>82</v>
      </c>
      <c r="AK25" s="210"/>
      <c r="AL25" s="208"/>
      <c r="AM25" s="209" t="s">
        <v>83</v>
      </c>
      <c r="AN25" s="210"/>
      <c r="AO25" s="208"/>
      <c r="AP25" s="209" t="s">
        <v>84</v>
      </c>
      <c r="AQ25" s="210"/>
      <c r="AR25" s="208"/>
      <c r="AS25" s="209" t="s">
        <v>85</v>
      </c>
      <c r="AT25" s="210"/>
      <c r="AU25" s="208"/>
      <c r="AV25" s="209" t="s">
        <v>86</v>
      </c>
      <c r="AW25" s="210"/>
      <c r="AX25" s="208"/>
      <c r="AY25" s="209" t="s">
        <v>87</v>
      </c>
      <c r="AZ25" s="210"/>
      <c r="BA25" s="208"/>
      <c r="BB25" s="213" t="s">
        <v>88</v>
      </c>
      <c r="BC25" s="210"/>
    </row>
    <row r="26" spans="2:55" s="200" customFormat="1" ht="15.75" customHeight="1">
      <c r="B26" s="208"/>
      <c r="C26" s="211" t="s">
        <v>309</v>
      </c>
      <c r="D26" s="210"/>
      <c r="E26" s="208"/>
      <c r="F26" s="211" t="s">
        <v>310</v>
      </c>
      <c r="G26" s="210"/>
      <c r="K26" s="208"/>
      <c r="L26" s="211" t="s">
        <v>311</v>
      </c>
      <c r="M26" s="210"/>
      <c r="N26" s="208"/>
      <c r="O26" s="211" t="s">
        <v>312</v>
      </c>
      <c r="P26" s="210"/>
      <c r="Q26" s="208"/>
      <c r="R26" s="211" t="s">
        <v>313</v>
      </c>
      <c r="S26" s="210"/>
      <c r="T26" s="208"/>
      <c r="U26" s="211" t="s">
        <v>314</v>
      </c>
      <c r="V26" s="210"/>
      <c r="W26" s="208"/>
      <c r="X26" s="211" t="s">
        <v>315</v>
      </c>
      <c r="Y26" s="210"/>
      <c r="Z26" s="208"/>
      <c r="AA26" s="211" t="s">
        <v>316</v>
      </c>
      <c r="AB26" s="210"/>
      <c r="AC26" s="208"/>
      <c r="AD26" s="211" t="s">
        <v>317</v>
      </c>
      <c r="AE26" s="210"/>
      <c r="AF26" s="208"/>
      <c r="AG26" s="211" t="s">
        <v>318</v>
      </c>
      <c r="AH26" s="210"/>
      <c r="AI26" s="208"/>
      <c r="AJ26" s="211" t="s">
        <v>319</v>
      </c>
      <c r="AK26" s="210"/>
      <c r="AL26" s="208"/>
      <c r="AM26" s="211" t="s">
        <v>320</v>
      </c>
      <c r="AN26" s="210"/>
      <c r="AO26" s="208"/>
      <c r="AP26" s="211" t="s">
        <v>321</v>
      </c>
      <c r="AQ26" s="210"/>
      <c r="AR26" s="208"/>
      <c r="AS26" s="211" t="s">
        <v>322</v>
      </c>
      <c r="AT26" s="210"/>
      <c r="AU26" s="208"/>
      <c r="AV26" s="211" t="s">
        <v>323</v>
      </c>
      <c r="AW26" s="210"/>
      <c r="AX26" s="208"/>
      <c r="AY26" s="211" t="s">
        <v>324</v>
      </c>
      <c r="AZ26" s="210"/>
      <c r="BA26" s="208"/>
      <c r="BB26" s="211" t="s">
        <v>325</v>
      </c>
      <c r="BC26" s="210"/>
    </row>
    <row r="27" spans="2:55" s="200" customFormat="1" ht="15.75" customHeight="1">
      <c r="B27" s="196" t="s">
        <v>186</v>
      </c>
      <c r="C27" s="197"/>
      <c r="D27" s="198" t="s">
        <v>201</v>
      </c>
      <c r="E27" s="196" t="s">
        <v>186</v>
      </c>
      <c r="F27" s="197"/>
      <c r="G27" s="198" t="s">
        <v>220</v>
      </c>
      <c r="K27" s="196" t="s">
        <v>186</v>
      </c>
      <c r="L27" s="197"/>
      <c r="M27" s="198"/>
      <c r="N27" s="196" t="s">
        <v>186</v>
      </c>
      <c r="O27" s="197"/>
      <c r="P27" s="198" t="s">
        <v>201</v>
      </c>
      <c r="Q27" s="196" t="s">
        <v>186</v>
      </c>
      <c r="R27" s="197"/>
      <c r="S27" s="198"/>
      <c r="T27" s="196" t="s">
        <v>186</v>
      </c>
      <c r="U27" s="197"/>
      <c r="V27" s="198"/>
      <c r="W27" s="196" t="s">
        <v>186</v>
      </c>
      <c r="X27" s="197"/>
      <c r="Y27" s="198" t="s">
        <v>220</v>
      </c>
      <c r="Z27" s="196" t="s">
        <v>186</v>
      </c>
      <c r="AA27" s="197"/>
      <c r="AB27" s="198" t="s">
        <v>201</v>
      </c>
      <c r="AC27" s="196" t="s">
        <v>186</v>
      </c>
      <c r="AD27" s="197"/>
      <c r="AE27" s="198" t="s">
        <v>201</v>
      </c>
      <c r="AF27" s="196" t="s">
        <v>186</v>
      </c>
      <c r="AG27" s="197"/>
      <c r="AH27" s="198" t="s">
        <v>201</v>
      </c>
      <c r="AI27" s="196" t="s">
        <v>186</v>
      </c>
      <c r="AJ27" s="197"/>
      <c r="AK27" s="198" t="s">
        <v>201</v>
      </c>
      <c r="AL27" s="196" t="s">
        <v>186</v>
      </c>
      <c r="AM27" s="197"/>
      <c r="AN27" s="198" t="s">
        <v>201</v>
      </c>
      <c r="AO27" s="196" t="s">
        <v>186</v>
      </c>
      <c r="AP27" s="197"/>
      <c r="AQ27" s="198" t="s">
        <v>201</v>
      </c>
      <c r="AR27" s="196" t="s">
        <v>186</v>
      </c>
      <c r="AS27" s="197"/>
      <c r="AT27" s="198" t="s">
        <v>201</v>
      </c>
      <c r="AU27" s="196" t="s">
        <v>186</v>
      </c>
      <c r="AV27" s="197"/>
      <c r="AW27" s="198"/>
      <c r="AX27" s="196" t="s">
        <v>186</v>
      </c>
      <c r="AY27" s="197"/>
      <c r="AZ27" s="198"/>
      <c r="BA27" s="196" t="s">
        <v>186</v>
      </c>
      <c r="BB27" s="197"/>
      <c r="BC27" s="198" t="s">
        <v>201</v>
      </c>
    </row>
    <row r="28" spans="2:7" s="200" customFormat="1" ht="15.75" customHeight="1">
      <c r="B28" s="205">
        <v>87</v>
      </c>
      <c r="C28" s="206"/>
      <c r="D28" s="207" t="s">
        <v>326</v>
      </c>
      <c r="E28" s="205">
        <v>88</v>
      </c>
      <c r="F28" s="206"/>
      <c r="G28" s="207" t="s">
        <v>327</v>
      </c>
    </row>
    <row r="29" spans="2:55" s="194" customFormat="1" ht="34.5" customHeight="1">
      <c r="B29" s="208"/>
      <c r="C29" s="209" t="s">
        <v>89</v>
      </c>
      <c r="D29" s="210"/>
      <c r="E29" s="208"/>
      <c r="F29" s="209" t="s">
        <v>90</v>
      </c>
      <c r="G29" s="210"/>
      <c r="H29" s="200"/>
      <c r="I29" s="200" t="s">
        <v>328</v>
      </c>
      <c r="J29" s="200"/>
      <c r="K29" s="200"/>
      <c r="M29" s="200"/>
      <c r="N29" s="200"/>
      <c r="P29" s="200"/>
      <c r="Q29" s="200"/>
      <c r="S29" s="200"/>
      <c r="T29" s="200"/>
      <c r="V29" s="200"/>
      <c r="W29" s="200"/>
      <c r="Y29" s="200"/>
      <c r="Z29" s="200"/>
      <c r="AB29" s="200"/>
      <c r="AC29" s="200"/>
      <c r="AE29" s="200"/>
      <c r="AF29" s="200"/>
      <c r="AH29" s="200"/>
      <c r="AI29" s="200"/>
      <c r="AK29" s="200"/>
      <c r="AL29" s="200"/>
      <c r="AN29" s="200"/>
      <c r="AO29" s="200"/>
      <c r="AQ29" s="200"/>
      <c r="AR29" s="200"/>
      <c r="AT29" s="200"/>
      <c r="AU29" s="200"/>
      <c r="AW29" s="200"/>
      <c r="AX29" s="200"/>
      <c r="AZ29" s="200"/>
      <c r="BA29" s="200"/>
      <c r="BC29" s="200"/>
    </row>
    <row r="30" spans="2:7" s="200" customFormat="1" ht="15.75" customHeight="1">
      <c r="B30" s="208"/>
      <c r="C30" s="211" t="s">
        <v>329</v>
      </c>
      <c r="D30" s="210"/>
      <c r="E30" s="208"/>
      <c r="F30" s="211" t="s">
        <v>330</v>
      </c>
      <c r="G30" s="210"/>
    </row>
    <row r="31" spans="2:7" s="200" customFormat="1" ht="15.75" customHeight="1">
      <c r="B31" s="196" t="s">
        <v>186</v>
      </c>
      <c r="C31" s="197"/>
      <c r="D31" s="198"/>
      <c r="E31" s="196" t="s">
        <v>186</v>
      </c>
      <c r="F31" s="197"/>
      <c r="G31" s="198" t="s">
        <v>201</v>
      </c>
    </row>
    <row r="32" spans="2:7" s="200" customFormat="1" ht="15.75" customHeight="1">
      <c r="B32" s="211"/>
      <c r="C32" s="211"/>
      <c r="D32" s="211"/>
      <c r="E32" s="211"/>
      <c r="F32" s="211"/>
      <c r="G32" s="211"/>
    </row>
    <row r="33" spans="8:52" s="200" customFormat="1" ht="15.75" customHeight="1">
      <c r="H33" s="205">
        <v>57</v>
      </c>
      <c r="I33" s="206"/>
      <c r="J33" s="207" t="s">
        <v>331</v>
      </c>
      <c r="K33" s="205">
        <v>58</v>
      </c>
      <c r="L33" s="206"/>
      <c r="M33" s="207" t="s">
        <v>332</v>
      </c>
      <c r="N33" s="205">
        <v>59</v>
      </c>
      <c r="O33" s="206"/>
      <c r="P33" s="207" t="s">
        <v>333</v>
      </c>
      <c r="Q33" s="205">
        <v>60</v>
      </c>
      <c r="R33" s="206"/>
      <c r="S33" s="207" t="s">
        <v>334</v>
      </c>
      <c r="T33" s="205">
        <v>61</v>
      </c>
      <c r="U33" s="206"/>
      <c r="V33" s="207" t="s">
        <v>335</v>
      </c>
      <c r="W33" s="205">
        <v>62</v>
      </c>
      <c r="X33" s="206"/>
      <c r="Y33" s="207" t="s">
        <v>336</v>
      </c>
      <c r="Z33" s="205">
        <v>63</v>
      </c>
      <c r="AA33" s="206"/>
      <c r="AB33" s="207" t="s">
        <v>337</v>
      </c>
      <c r="AC33" s="205">
        <v>64</v>
      </c>
      <c r="AD33" s="206"/>
      <c r="AE33" s="207" t="s">
        <v>338</v>
      </c>
      <c r="AF33" s="205">
        <v>65</v>
      </c>
      <c r="AG33" s="206"/>
      <c r="AH33" s="207" t="s">
        <v>339</v>
      </c>
      <c r="AI33" s="205">
        <v>66</v>
      </c>
      <c r="AJ33" s="206"/>
      <c r="AK33" s="207" t="s">
        <v>340</v>
      </c>
      <c r="AL33" s="205">
        <v>67</v>
      </c>
      <c r="AM33" s="206"/>
      <c r="AN33" s="207" t="s">
        <v>341</v>
      </c>
      <c r="AO33" s="205">
        <v>68</v>
      </c>
      <c r="AP33" s="206"/>
      <c r="AQ33" s="207" t="s">
        <v>342</v>
      </c>
      <c r="AR33" s="205">
        <v>69</v>
      </c>
      <c r="AS33" s="206"/>
      <c r="AT33" s="207" t="s">
        <v>343</v>
      </c>
      <c r="AU33" s="205">
        <v>70</v>
      </c>
      <c r="AV33" s="206"/>
      <c r="AW33" s="207" t="s">
        <v>344</v>
      </c>
      <c r="AX33" s="205">
        <v>71</v>
      </c>
      <c r="AY33" s="206"/>
      <c r="AZ33" s="207" t="s">
        <v>345</v>
      </c>
    </row>
    <row r="34" spans="2:55" s="194" customFormat="1" ht="34.5" customHeight="1">
      <c r="B34" s="200"/>
      <c r="D34" s="200"/>
      <c r="E34" s="200"/>
      <c r="G34" s="200"/>
      <c r="H34" s="208"/>
      <c r="I34" s="209" t="s">
        <v>100</v>
      </c>
      <c r="J34" s="210"/>
      <c r="K34" s="208"/>
      <c r="L34" s="209" t="s">
        <v>101</v>
      </c>
      <c r="M34" s="210"/>
      <c r="N34" s="208"/>
      <c r="O34" s="209" t="s">
        <v>102</v>
      </c>
      <c r="P34" s="210"/>
      <c r="Q34" s="208"/>
      <c r="R34" s="209" t="s">
        <v>103</v>
      </c>
      <c r="S34" s="210"/>
      <c r="T34" s="208"/>
      <c r="U34" s="209" t="s">
        <v>104</v>
      </c>
      <c r="V34" s="210"/>
      <c r="W34" s="208"/>
      <c r="X34" s="209" t="s">
        <v>105</v>
      </c>
      <c r="Y34" s="210"/>
      <c r="Z34" s="208"/>
      <c r="AA34" s="209" t="s">
        <v>106</v>
      </c>
      <c r="AB34" s="210"/>
      <c r="AC34" s="208"/>
      <c r="AD34" s="209" t="s">
        <v>107</v>
      </c>
      <c r="AE34" s="210"/>
      <c r="AF34" s="208"/>
      <c r="AG34" s="209" t="s">
        <v>108</v>
      </c>
      <c r="AH34" s="210"/>
      <c r="AI34" s="208"/>
      <c r="AJ34" s="209" t="s">
        <v>109</v>
      </c>
      <c r="AK34" s="210"/>
      <c r="AL34" s="208"/>
      <c r="AM34" s="209" t="s">
        <v>110</v>
      </c>
      <c r="AN34" s="210"/>
      <c r="AO34" s="208"/>
      <c r="AP34" s="209" t="s">
        <v>111</v>
      </c>
      <c r="AQ34" s="210"/>
      <c r="AR34" s="208"/>
      <c r="AS34" s="209" t="s">
        <v>112</v>
      </c>
      <c r="AT34" s="210"/>
      <c r="AU34" s="208"/>
      <c r="AV34" s="209" t="s">
        <v>113</v>
      </c>
      <c r="AW34" s="210"/>
      <c r="AX34" s="208"/>
      <c r="AY34" s="209" t="s">
        <v>114</v>
      </c>
      <c r="AZ34" s="210"/>
      <c r="BA34" s="200"/>
      <c r="BC34" s="200"/>
    </row>
    <row r="35" spans="8:52" s="200" customFormat="1" ht="15.75" customHeight="1">
      <c r="H35" s="208"/>
      <c r="I35" s="211" t="s">
        <v>346</v>
      </c>
      <c r="J35" s="210"/>
      <c r="K35" s="208"/>
      <c r="L35" s="211" t="s">
        <v>347</v>
      </c>
      <c r="M35" s="210"/>
      <c r="N35" s="208"/>
      <c r="O35" s="211" t="s">
        <v>348</v>
      </c>
      <c r="P35" s="210"/>
      <c r="Q35" s="208"/>
      <c r="R35" s="211" t="s">
        <v>349</v>
      </c>
      <c r="S35" s="210"/>
      <c r="T35" s="208"/>
      <c r="U35" s="211" t="s">
        <v>350</v>
      </c>
      <c r="V35" s="210"/>
      <c r="W35" s="208"/>
      <c r="X35" s="211" t="s">
        <v>351</v>
      </c>
      <c r="Y35" s="210"/>
      <c r="Z35" s="208"/>
      <c r="AA35" s="211" t="s">
        <v>352</v>
      </c>
      <c r="AB35" s="210"/>
      <c r="AC35" s="208"/>
      <c r="AD35" s="211" t="s">
        <v>353</v>
      </c>
      <c r="AE35" s="210"/>
      <c r="AF35" s="208"/>
      <c r="AG35" s="211" t="s">
        <v>354</v>
      </c>
      <c r="AH35" s="210"/>
      <c r="AI35" s="208"/>
      <c r="AJ35" s="211" t="s">
        <v>355</v>
      </c>
      <c r="AK35" s="210"/>
      <c r="AL35" s="208"/>
      <c r="AM35" s="211" t="s">
        <v>356</v>
      </c>
      <c r="AN35" s="210"/>
      <c r="AO35" s="208"/>
      <c r="AP35" s="211" t="s">
        <v>357</v>
      </c>
      <c r="AQ35" s="210"/>
      <c r="AR35" s="208"/>
      <c r="AS35" s="211" t="s">
        <v>358</v>
      </c>
      <c r="AT35" s="210"/>
      <c r="AU35" s="208"/>
      <c r="AV35" s="211" t="s">
        <v>359</v>
      </c>
      <c r="AW35" s="210"/>
      <c r="AX35" s="208"/>
      <c r="AY35" s="211" t="s">
        <v>360</v>
      </c>
      <c r="AZ35" s="210"/>
    </row>
    <row r="36" spans="8:52" s="200" customFormat="1" ht="15.75" customHeight="1">
      <c r="H36" s="196"/>
      <c r="I36" s="197"/>
      <c r="J36" s="198"/>
      <c r="K36" s="196"/>
      <c r="L36" s="197"/>
      <c r="M36" s="198"/>
      <c r="N36" s="196"/>
      <c r="O36" s="197"/>
      <c r="P36" s="198"/>
      <c r="Q36" s="196"/>
      <c r="R36" s="197"/>
      <c r="S36" s="198"/>
      <c r="T36" s="196"/>
      <c r="U36" s="197"/>
      <c r="V36" s="198"/>
      <c r="W36" s="196"/>
      <c r="X36" s="197"/>
      <c r="Y36" s="198"/>
      <c r="Z36" s="196"/>
      <c r="AA36" s="197"/>
      <c r="AB36" s="198"/>
      <c r="AC36" s="196"/>
      <c r="AD36" s="197"/>
      <c r="AE36" s="198"/>
      <c r="AF36" s="196"/>
      <c r="AG36" s="197"/>
      <c r="AH36" s="198"/>
      <c r="AI36" s="196"/>
      <c r="AJ36" s="197"/>
      <c r="AK36" s="198"/>
      <c r="AL36" s="196"/>
      <c r="AM36" s="197"/>
      <c r="AN36" s="198"/>
      <c r="AO36" s="196"/>
      <c r="AP36" s="197"/>
      <c r="AQ36" s="198"/>
      <c r="AR36" s="196"/>
      <c r="AS36" s="197"/>
      <c r="AT36" s="198"/>
      <c r="AU36" s="196"/>
      <c r="AV36" s="197"/>
      <c r="AW36" s="198"/>
      <c r="AX36" s="196"/>
      <c r="AY36" s="197"/>
      <c r="AZ36" s="198"/>
    </row>
    <row r="37" spans="8:52" s="200" customFormat="1" ht="15.75" customHeight="1">
      <c r="H37" s="205">
        <v>89</v>
      </c>
      <c r="I37" s="206"/>
      <c r="J37" s="207" t="s">
        <v>361</v>
      </c>
      <c r="K37" s="205">
        <v>90</v>
      </c>
      <c r="L37" s="206"/>
      <c r="M37" s="207" t="s">
        <v>362</v>
      </c>
      <c r="N37" s="205">
        <v>91</v>
      </c>
      <c r="O37" s="206"/>
      <c r="P37" s="207" t="s">
        <v>363</v>
      </c>
      <c r="Q37" s="205">
        <v>92</v>
      </c>
      <c r="R37" s="206"/>
      <c r="S37" s="207" t="s">
        <v>364</v>
      </c>
      <c r="T37" s="205">
        <v>93</v>
      </c>
      <c r="U37" s="206"/>
      <c r="V37" s="207" t="s">
        <v>365</v>
      </c>
      <c r="W37" s="205">
        <v>94</v>
      </c>
      <c r="X37" s="206"/>
      <c r="Y37" s="207" t="s">
        <v>366</v>
      </c>
      <c r="Z37" s="205">
        <v>95</v>
      </c>
      <c r="AA37" s="206"/>
      <c r="AB37" s="207" t="s">
        <v>367</v>
      </c>
      <c r="AC37" s="205">
        <v>96</v>
      </c>
      <c r="AD37" s="206"/>
      <c r="AE37" s="207" t="s">
        <v>368</v>
      </c>
      <c r="AF37" s="205">
        <v>97</v>
      </c>
      <c r="AG37" s="206"/>
      <c r="AH37" s="207" t="s">
        <v>368</v>
      </c>
      <c r="AI37" s="205">
        <v>98</v>
      </c>
      <c r="AJ37" s="206"/>
      <c r="AK37" s="207" t="s">
        <v>369</v>
      </c>
      <c r="AL37" s="205">
        <v>99</v>
      </c>
      <c r="AM37" s="206"/>
      <c r="AN37" s="207" t="s">
        <v>370</v>
      </c>
      <c r="AO37" s="205">
        <v>100</v>
      </c>
      <c r="AP37" s="206"/>
      <c r="AQ37" s="207" t="s">
        <v>371</v>
      </c>
      <c r="AR37" s="205">
        <v>101</v>
      </c>
      <c r="AS37" s="206"/>
      <c r="AT37" s="207" t="s">
        <v>372</v>
      </c>
      <c r="AU37" s="205">
        <v>102</v>
      </c>
      <c r="AV37" s="206"/>
      <c r="AW37" s="207" t="s">
        <v>373</v>
      </c>
      <c r="AX37" s="205">
        <v>103</v>
      </c>
      <c r="AY37" s="206"/>
      <c r="AZ37" s="207" t="s">
        <v>374</v>
      </c>
    </row>
    <row r="38" spans="2:55" s="194" customFormat="1" ht="34.5" customHeight="1">
      <c r="B38" s="200"/>
      <c r="D38" s="200"/>
      <c r="E38" s="200"/>
      <c r="G38" s="200"/>
      <c r="H38" s="208"/>
      <c r="I38" s="209" t="s">
        <v>116</v>
      </c>
      <c r="J38" s="210"/>
      <c r="K38" s="208"/>
      <c r="L38" s="209" t="s">
        <v>117</v>
      </c>
      <c r="M38" s="210"/>
      <c r="N38" s="208"/>
      <c r="O38" s="209" t="s">
        <v>118</v>
      </c>
      <c r="P38" s="210"/>
      <c r="Q38" s="208"/>
      <c r="R38" s="209" t="s">
        <v>119</v>
      </c>
      <c r="S38" s="210"/>
      <c r="T38" s="208"/>
      <c r="U38" s="209" t="s">
        <v>120</v>
      </c>
      <c r="V38" s="210"/>
      <c r="W38" s="208"/>
      <c r="X38" s="209" t="s">
        <v>121</v>
      </c>
      <c r="Y38" s="210"/>
      <c r="Z38" s="208"/>
      <c r="AA38" s="209" t="s">
        <v>122</v>
      </c>
      <c r="AB38" s="210"/>
      <c r="AC38" s="208"/>
      <c r="AD38" s="209" t="s">
        <v>123</v>
      </c>
      <c r="AE38" s="210"/>
      <c r="AF38" s="208"/>
      <c r="AG38" s="209" t="s">
        <v>124</v>
      </c>
      <c r="AH38" s="210"/>
      <c r="AI38" s="208"/>
      <c r="AJ38" s="209" t="s">
        <v>125</v>
      </c>
      <c r="AK38" s="210"/>
      <c r="AL38" s="208"/>
      <c r="AM38" s="209" t="s">
        <v>126</v>
      </c>
      <c r="AN38" s="210"/>
      <c r="AO38" s="208"/>
      <c r="AP38" s="209" t="s">
        <v>127</v>
      </c>
      <c r="AQ38" s="210"/>
      <c r="AR38" s="208"/>
      <c r="AS38" s="209" t="s">
        <v>128</v>
      </c>
      <c r="AT38" s="210"/>
      <c r="AU38" s="208"/>
      <c r="AV38" s="209" t="s">
        <v>129</v>
      </c>
      <c r="AW38" s="210"/>
      <c r="AX38" s="208"/>
      <c r="AY38" s="209" t="s">
        <v>130</v>
      </c>
      <c r="AZ38" s="210"/>
      <c r="BA38" s="200"/>
      <c r="BC38" s="200"/>
    </row>
    <row r="39" spans="8:52" s="200" customFormat="1" ht="15.75" customHeight="1">
      <c r="H39" s="208"/>
      <c r="I39" s="211" t="s">
        <v>375</v>
      </c>
      <c r="J39" s="210"/>
      <c r="K39" s="208"/>
      <c r="L39" s="211" t="s">
        <v>376</v>
      </c>
      <c r="M39" s="210"/>
      <c r="N39" s="208"/>
      <c r="O39" s="211" t="s">
        <v>377</v>
      </c>
      <c r="P39" s="210"/>
      <c r="Q39" s="208"/>
      <c r="R39" s="211" t="s">
        <v>378</v>
      </c>
      <c r="S39" s="210"/>
      <c r="T39" s="208"/>
      <c r="U39" s="211" t="s">
        <v>379</v>
      </c>
      <c r="V39" s="210"/>
      <c r="W39" s="208"/>
      <c r="X39" s="211" t="s">
        <v>380</v>
      </c>
      <c r="Y39" s="210"/>
      <c r="Z39" s="208"/>
      <c r="AA39" s="211" t="s">
        <v>381</v>
      </c>
      <c r="AB39" s="210"/>
      <c r="AC39" s="208"/>
      <c r="AD39" s="211" t="s">
        <v>382</v>
      </c>
      <c r="AE39" s="210"/>
      <c r="AF39" s="208"/>
      <c r="AG39" s="211" t="s">
        <v>383</v>
      </c>
      <c r="AH39" s="210"/>
      <c r="AI39" s="208"/>
      <c r="AJ39" s="211" t="s">
        <v>384</v>
      </c>
      <c r="AK39" s="210"/>
      <c r="AL39" s="208"/>
      <c r="AM39" s="211" t="s">
        <v>385</v>
      </c>
      <c r="AN39" s="210"/>
      <c r="AO39" s="208"/>
      <c r="AP39" s="211" t="s">
        <v>386</v>
      </c>
      <c r="AQ39" s="210"/>
      <c r="AR39" s="208"/>
      <c r="AS39" s="211" t="s">
        <v>387</v>
      </c>
      <c r="AT39" s="210"/>
      <c r="AU39" s="208"/>
      <c r="AV39" s="211" t="s">
        <v>388</v>
      </c>
      <c r="AW39" s="210"/>
      <c r="AX39" s="208"/>
      <c r="AY39" s="211" t="s">
        <v>389</v>
      </c>
      <c r="AZ39" s="210"/>
    </row>
    <row r="40" spans="8:52" s="200" customFormat="1" ht="15.75" customHeight="1">
      <c r="H40" s="196"/>
      <c r="I40" s="197"/>
      <c r="J40" s="198"/>
      <c r="K40" s="196"/>
      <c r="L40" s="197"/>
      <c r="M40" s="198"/>
      <c r="N40" s="196"/>
      <c r="O40" s="197"/>
      <c r="P40" s="198"/>
      <c r="Q40" s="196"/>
      <c r="R40" s="197"/>
      <c r="S40" s="198"/>
      <c r="T40" s="196"/>
      <c r="U40" s="197"/>
      <c r="V40" s="198"/>
      <c r="W40" s="196"/>
      <c r="X40" s="197"/>
      <c r="Y40" s="198"/>
      <c r="Z40" s="196"/>
      <c r="AA40" s="197"/>
      <c r="AB40" s="198"/>
      <c r="AC40" s="196"/>
      <c r="AD40" s="197"/>
      <c r="AE40" s="198"/>
      <c r="AF40" s="196"/>
      <c r="AG40" s="197"/>
      <c r="AH40" s="198"/>
      <c r="AI40" s="196"/>
      <c r="AJ40" s="197"/>
      <c r="AK40" s="198"/>
      <c r="AL40" s="196"/>
      <c r="AM40" s="197"/>
      <c r="AN40" s="198"/>
      <c r="AO40" s="196"/>
      <c r="AP40" s="197"/>
      <c r="AQ40" s="198"/>
      <c r="AR40" s="196"/>
      <c r="AS40" s="197"/>
      <c r="AT40" s="198"/>
      <c r="AU40" s="196"/>
      <c r="AV40" s="197"/>
      <c r="AW40" s="198"/>
      <c r="AX40" s="196"/>
      <c r="AY40" s="197"/>
      <c r="AZ40" s="198"/>
    </row>
    <row r="41" s="200" customFormat="1" ht="15.75" customHeight="1"/>
    <row r="42" s="200" customFormat="1" ht="34.5" customHeight="1"/>
    <row r="43" spans="4:11" ht="15.75" customHeight="1">
      <c r="D43" s="219" t="s">
        <v>390</v>
      </c>
      <c r="E43" s="219"/>
      <c r="F43" s="219"/>
      <c r="G43" s="202"/>
      <c r="H43" s="219" t="s">
        <v>391</v>
      </c>
      <c r="I43" s="219"/>
      <c r="J43" s="199"/>
      <c r="K43" s="202"/>
    </row>
    <row r="44" spans="4:11" ht="15.75" customHeight="1">
      <c r="D44" s="202" t="s">
        <v>201</v>
      </c>
      <c r="E44" s="202" t="s">
        <v>392</v>
      </c>
      <c r="F44" s="199"/>
      <c r="G44" s="202"/>
      <c r="H44" s="202" t="s">
        <v>218</v>
      </c>
      <c r="I44" s="202" t="s">
        <v>393</v>
      </c>
      <c r="J44" s="199"/>
      <c r="K44" s="202"/>
    </row>
    <row r="45" spans="4:11" ht="15.75" customHeight="1">
      <c r="D45" s="202" t="s">
        <v>220</v>
      </c>
      <c r="E45" s="202" t="s">
        <v>394</v>
      </c>
      <c r="F45" s="199"/>
      <c r="G45" s="202"/>
      <c r="H45" s="202" t="s">
        <v>202</v>
      </c>
      <c r="I45" s="202" t="s">
        <v>395</v>
      </c>
      <c r="J45" s="199"/>
      <c r="K45" s="202"/>
    </row>
    <row r="46" spans="4:11" ht="15.75" customHeight="1">
      <c r="D46" s="202" t="s">
        <v>185</v>
      </c>
      <c r="E46" s="202" t="s">
        <v>396</v>
      </c>
      <c r="F46" s="199"/>
      <c r="G46" s="202"/>
      <c r="H46" s="202" t="s">
        <v>184</v>
      </c>
      <c r="I46" s="202" t="s">
        <v>397</v>
      </c>
      <c r="J46" s="199"/>
      <c r="K46" s="202"/>
    </row>
    <row r="47" spans="4:10" ht="15.75" customHeight="1">
      <c r="D47" s="202"/>
      <c r="E47" s="202"/>
      <c r="F47" s="199"/>
      <c r="G47" s="202"/>
      <c r="H47" s="202"/>
      <c r="I47" s="199"/>
      <c r="J47" s="202"/>
    </row>
    <row r="48" spans="4:10" ht="15.75" customHeight="1">
      <c r="D48" s="219"/>
      <c r="E48" s="219"/>
      <c r="F48" s="199"/>
      <c r="G48" s="202"/>
      <c r="H48" s="202"/>
      <c r="I48" s="199"/>
      <c r="J48" s="202"/>
    </row>
    <row r="49" spans="4:10" ht="15.75">
      <c r="D49" s="202" t="s">
        <v>398</v>
      </c>
      <c r="E49" s="202"/>
      <c r="F49" s="199"/>
      <c r="G49" s="202" t="s">
        <v>399</v>
      </c>
      <c r="H49" s="202"/>
      <c r="I49" s="199"/>
      <c r="J49" s="202"/>
    </row>
    <row r="50" spans="4:10" ht="15.75">
      <c r="D50" s="202" t="s">
        <v>400</v>
      </c>
      <c r="E50" s="202"/>
      <c r="F50" s="199"/>
      <c r="G50" s="202" t="s">
        <v>401</v>
      </c>
      <c r="H50" s="202"/>
      <c r="I50" s="199"/>
      <c r="J50" s="202"/>
    </row>
    <row r="51" spans="4:10" ht="15.75">
      <c r="D51" s="202" t="s">
        <v>402</v>
      </c>
      <c r="E51" s="202"/>
      <c r="F51" s="199"/>
      <c r="G51" s="202" t="s">
        <v>403</v>
      </c>
      <c r="H51" s="202"/>
      <c r="I51" s="199"/>
      <c r="J51" s="202"/>
    </row>
    <row r="52" spans="4:10" ht="15.75">
      <c r="D52" s="202" t="s">
        <v>404</v>
      </c>
      <c r="E52" s="202"/>
      <c r="F52" s="199"/>
      <c r="G52" s="202" t="s">
        <v>405</v>
      </c>
      <c r="H52" s="202"/>
      <c r="I52" s="199"/>
      <c r="J52" s="202"/>
    </row>
    <row r="53" spans="4:10" ht="15.75">
      <c r="D53" s="202" t="s">
        <v>406</v>
      </c>
      <c r="E53" s="202"/>
      <c r="F53" s="199"/>
      <c r="G53" s="202" t="s">
        <v>407</v>
      </c>
      <c r="H53" s="202"/>
      <c r="I53" s="199"/>
      <c r="J53" s="202"/>
    </row>
    <row r="54" spans="4:10" ht="15.75">
      <c r="D54" s="202" t="s">
        <v>408</v>
      </c>
      <c r="E54" s="202"/>
      <c r="F54" s="199"/>
      <c r="G54" s="202" t="s">
        <v>409</v>
      </c>
      <c r="H54" s="202"/>
      <c r="I54" s="199"/>
      <c r="J54" s="202"/>
    </row>
    <row r="55" spans="4:10" ht="15.75">
      <c r="D55" s="202" t="s">
        <v>410</v>
      </c>
      <c r="E55" s="202"/>
      <c r="F55" s="199"/>
      <c r="G55" s="202" t="s">
        <v>411</v>
      </c>
      <c r="H55" s="202"/>
      <c r="I55" s="199"/>
      <c r="J55" s="202"/>
    </row>
    <row r="56" spans="4:10" ht="15.75">
      <c r="D56" s="202"/>
      <c r="E56" s="202"/>
      <c r="F56" s="199"/>
      <c r="G56" s="202"/>
      <c r="H56" s="202"/>
      <c r="I56" s="199"/>
      <c r="J56" s="202"/>
    </row>
    <row r="57" spans="4:10" ht="15.75">
      <c r="D57" s="202"/>
      <c r="E57" s="202"/>
      <c r="F57" s="199"/>
      <c r="G57" s="202"/>
      <c r="H57" s="202"/>
      <c r="I57" s="199"/>
      <c r="J57" s="202"/>
    </row>
    <row r="58" spans="4:10" ht="15.75">
      <c r="D58" s="202"/>
      <c r="E58" s="202"/>
      <c r="F58" s="199"/>
      <c r="G58" s="202"/>
      <c r="H58" s="202"/>
      <c r="I58" s="199"/>
      <c r="J58" s="202"/>
    </row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</sheetData>
  <sheetProtection/>
  <printOptions horizontalCentered="1" verticalCentered="1"/>
  <pageMargins left="0.75" right="0.75" top="1" bottom="1" header="0.5" footer="0.5"/>
  <pageSetup fitToHeight="1" fitToWidth="1" horizontalDpi="120" verticalDpi="120" orientation="landscape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C42"/>
  <sheetViews>
    <sheetView showGridLines="0" zoomScale="50" zoomScaleNormal="50" zoomScalePageLayoutView="0" workbookViewId="0" topLeftCell="A1">
      <selection activeCell="A1" sqref="A1"/>
    </sheetView>
  </sheetViews>
  <sheetFormatPr defaultColWidth="3.625" defaultRowHeight="19.5" customHeight="1"/>
  <cols>
    <col min="1" max="1" width="3.625" style="281" customWidth="1"/>
    <col min="2" max="2" width="3.625" style="282" customWidth="1"/>
    <col min="3" max="3" width="4.125" style="281" customWidth="1"/>
    <col min="4" max="4" width="4.125" style="283" customWidth="1"/>
    <col min="5" max="5" width="4.125" style="282" customWidth="1"/>
    <col min="6" max="6" width="4.125" style="281" customWidth="1"/>
    <col min="7" max="7" width="4.125" style="283" customWidth="1"/>
    <col min="8" max="8" width="4.125" style="282" customWidth="1"/>
    <col min="9" max="9" width="4.125" style="281" customWidth="1"/>
    <col min="10" max="11" width="4.125" style="282" customWidth="1"/>
    <col min="12" max="12" width="4.125" style="281" customWidth="1"/>
    <col min="13" max="13" width="4.125" style="283" customWidth="1"/>
    <col min="14" max="14" width="4.125" style="282" customWidth="1"/>
    <col min="15" max="15" width="4.125" style="281" customWidth="1"/>
    <col min="16" max="16" width="4.125" style="283" customWidth="1"/>
    <col min="17" max="17" width="4.125" style="282" customWidth="1"/>
    <col min="18" max="18" width="4.125" style="281" customWidth="1"/>
    <col min="19" max="19" width="4.125" style="283" customWidth="1"/>
    <col min="20" max="20" width="4.125" style="282" customWidth="1"/>
    <col min="21" max="21" width="4.125" style="281" customWidth="1"/>
    <col min="22" max="22" width="4.125" style="283" customWidth="1"/>
    <col min="23" max="23" width="4.125" style="282" customWidth="1"/>
    <col min="24" max="24" width="4.125" style="281" customWidth="1"/>
    <col min="25" max="25" width="4.125" style="283" customWidth="1"/>
    <col min="26" max="26" width="4.125" style="282" customWidth="1"/>
    <col min="27" max="27" width="4.125" style="281" customWidth="1"/>
    <col min="28" max="28" width="4.125" style="283" customWidth="1"/>
    <col min="29" max="29" width="4.125" style="282" customWidth="1"/>
    <col min="30" max="30" width="4.125" style="281" customWidth="1"/>
    <col min="31" max="31" width="4.125" style="283" customWidth="1"/>
    <col min="32" max="32" width="4.125" style="282" customWidth="1"/>
    <col min="33" max="33" width="4.125" style="281" customWidth="1"/>
    <col min="34" max="34" width="4.125" style="283" customWidth="1"/>
    <col min="35" max="35" width="4.125" style="282" customWidth="1"/>
    <col min="36" max="36" width="4.125" style="281" customWidth="1"/>
    <col min="37" max="37" width="4.125" style="283" customWidth="1"/>
    <col min="38" max="38" width="4.125" style="282" customWidth="1"/>
    <col min="39" max="39" width="4.125" style="281" customWidth="1"/>
    <col min="40" max="40" width="4.125" style="283" customWidth="1"/>
    <col min="41" max="41" width="4.125" style="282" customWidth="1"/>
    <col min="42" max="42" width="4.125" style="281" customWidth="1"/>
    <col min="43" max="43" width="4.125" style="283" customWidth="1"/>
    <col min="44" max="44" width="4.125" style="282" customWidth="1"/>
    <col min="45" max="45" width="4.125" style="281" customWidth="1"/>
    <col min="46" max="46" width="4.125" style="283" customWidth="1"/>
    <col min="47" max="47" width="4.125" style="282" customWidth="1"/>
    <col min="48" max="48" width="4.125" style="281" customWidth="1"/>
    <col min="49" max="49" width="4.125" style="283" customWidth="1"/>
    <col min="50" max="50" width="4.125" style="282" customWidth="1"/>
    <col min="51" max="51" width="4.125" style="281" customWidth="1"/>
    <col min="52" max="52" width="4.125" style="283" customWidth="1"/>
    <col min="53" max="53" width="4.125" style="282" customWidth="1"/>
    <col min="54" max="54" width="4.125" style="281" customWidth="1"/>
    <col min="55" max="55" width="4.125" style="283" customWidth="1"/>
    <col min="56" max="130" width="4.125" style="281" customWidth="1"/>
    <col min="131" max="16384" width="3.625" style="281" customWidth="1"/>
  </cols>
  <sheetData>
    <row r="1" ht="15.75"/>
    <row r="2" spans="3:54" ht="15.75">
      <c r="C2" s="281" t="s">
        <v>0</v>
      </c>
      <c r="I2" s="282"/>
      <c r="L2" s="282"/>
      <c r="O2" s="282"/>
      <c r="R2" s="282"/>
      <c r="U2" s="282"/>
      <c r="W2" s="284"/>
      <c r="X2" s="284"/>
      <c r="Y2" s="284"/>
      <c r="Z2" s="284"/>
      <c r="AA2" s="284"/>
      <c r="AB2" s="284"/>
      <c r="AC2" s="284"/>
      <c r="AD2" s="284"/>
      <c r="AE2" s="284"/>
      <c r="AG2" s="282"/>
      <c r="AJ2" s="282"/>
      <c r="AM2" s="282"/>
      <c r="AP2" s="282"/>
      <c r="AS2" s="282"/>
      <c r="AV2" s="282"/>
      <c r="AY2" s="281" t="s">
        <v>24</v>
      </c>
      <c r="BB2" s="281" t="s">
        <v>180</v>
      </c>
    </row>
    <row r="3" spans="2:55" s="394" customFormat="1" ht="15.75" customHeight="1">
      <c r="B3" s="399">
        <v>1</v>
      </c>
      <c r="C3" s="400"/>
      <c r="D3" s="401" t="s">
        <v>412</v>
      </c>
      <c r="E3" s="402"/>
      <c r="F3" s="402"/>
      <c r="G3" s="403"/>
      <c r="M3" s="395"/>
      <c r="P3" s="395"/>
      <c r="S3" s="395"/>
      <c r="V3" s="395"/>
      <c r="Y3" s="395"/>
      <c r="AB3" s="395"/>
      <c r="AE3" s="395"/>
      <c r="AH3" s="395"/>
      <c r="AK3" s="395"/>
      <c r="AN3" s="395"/>
      <c r="AQ3" s="395"/>
      <c r="AT3" s="395"/>
      <c r="AW3" s="395"/>
      <c r="AX3" s="404"/>
      <c r="AY3" s="405"/>
      <c r="AZ3" s="406"/>
      <c r="BA3" s="407">
        <v>2</v>
      </c>
      <c r="BB3" s="408"/>
      <c r="BC3" s="409" t="s">
        <v>181</v>
      </c>
    </row>
    <row r="4" spans="2:55" s="421" customFormat="1" ht="15.75" customHeight="1">
      <c r="B4" s="422" t="s">
        <v>723</v>
      </c>
      <c r="C4" s="423"/>
      <c r="D4" s="424" t="s">
        <v>606</v>
      </c>
      <c r="E4" s="414"/>
      <c r="F4" s="414"/>
      <c r="G4" s="418"/>
      <c r="M4" s="425"/>
      <c r="P4" s="425"/>
      <c r="S4" s="425"/>
      <c r="V4" s="425"/>
      <c r="Y4" s="425"/>
      <c r="AB4" s="425"/>
      <c r="AE4" s="425"/>
      <c r="AH4" s="425"/>
      <c r="AK4" s="425"/>
      <c r="AN4" s="425"/>
      <c r="AQ4" s="425"/>
      <c r="AT4" s="425"/>
      <c r="AW4" s="425"/>
      <c r="AX4" s="426"/>
      <c r="AY4" s="423"/>
      <c r="AZ4" s="424"/>
      <c r="BA4" s="413" t="s">
        <v>720</v>
      </c>
      <c r="BB4" s="414"/>
      <c r="BC4" s="415" t="s">
        <v>720</v>
      </c>
    </row>
    <row r="5" spans="2:55" s="296" customFormat="1" ht="50.25">
      <c r="B5" s="297"/>
      <c r="C5" s="298" t="s">
        <v>2</v>
      </c>
      <c r="D5" s="299"/>
      <c r="E5" s="288"/>
      <c r="F5" s="300"/>
      <c r="G5" s="289"/>
      <c r="H5" s="282"/>
      <c r="I5" s="301" t="s">
        <v>413</v>
      </c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3"/>
      <c r="AK5" s="283"/>
      <c r="AL5" s="282"/>
      <c r="AN5" s="283"/>
      <c r="AO5" s="282"/>
      <c r="AQ5" s="283"/>
      <c r="AR5" s="282"/>
      <c r="AT5" s="283"/>
      <c r="AU5" s="282"/>
      <c r="AW5" s="283"/>
      <c r="AX5" s="304"/>
      <c r="AY5" s="300" t="s">
        <v>2</v>
      </c>
      <c r="AZ5" s="305"/>
      <c r="BA5" s="297"/>
      <c r="BB5" s="298" t="s">
        <v>9</v>
      </c>
      <c r="BC5" s="299"/>
    </row>
    <row r="6" spans="2:55" s="306" customFormat="1" ht="15.75" customHeight="1">
      <c r="B6" s="307" t="s">
        <v>414</v>
      </c>
      <c r="C6" s="308"/>
      <c r="D6" s="309"/>
      <c r="E6" s="310"/>
      <c r="F6" s="281" t="s">
        <v>3</v>
      </c>
      <c r="G6" s="312"/>
      <c r="J6" s="313"/>
      <c r="K6" s="314"/>
      <c r="L6" s="314"/>
      <c r="M6" s="315"/>
      <c r="N6" s="314"/>
      <c r="O6" s="314"/>
      <c r="P6" s="315"/>
      <c r="Q6" s="314"/>
      <c r="R6" s="314"/>
      <c r="S6" s="315"/>
      <c r="T6" s="314"/>
      <c r="U6" s="314"/>
      <c r="V6" s="315"/>
      <c r="W6" s="314"/>
      <c r="X6" s="314"/>
      <c r="Y6" s="315"/>
      <c r="Z6" s="314"/>
      <c r="AA6" s="314"/>
      <c r="AB6" s="315"/>
      <c r="AC6" s="314"/>
      <c r="AD6" s="314"/>
      <c r="AE6" s="315"/>
      <c r="AF6" s="314"/>
      <c r="AG6" s="314"/>
      <c r="AH6" s="315"/>
      <c r="AI6" s="314"/>
      <c r="AK6" s="315"/>
      <c r="AM6" s="281" t="s">
        <v>20</v>
      </c>
      <c r="AN6" s="283"/>
      <c r="AO6" s="282"/>
      <c r="AP6" s="281" t="s">
        <v>21</v>
      </c>
      <c r="AQ6" s="281"/>
      <c r="AR6" s="282"/>
      <c r="AS6" s="281" t="s">
        <v>22</v>
      </c>
      <c r="AT6" s="283"/>
      <c r="AU6" s="282"/>
      <c r="AV6" s="281" t="s">
        <v>23</v>
      </c>
      <c r="AW6" s="315"/>
      <c r="AX6" s="316"/>
      <c r="AY6" s="316"/>
      <c r="AZ6" s="317"/>
      <c r="BA6" s="318"/>
      <c r="BB6" s="319" t="s">
        <v>183</v>
      </c>
      <c r="BC6" s="320"/>
    </row>
    <row r="7" spans="2:55" s="394" customFormat="1" ht="15.75" customHeight="1">
      <c r="B7" s="407">
        <v>3</v>
      </c>
      <c r="C7" s="408"/>
      <c r="D7" s="409">
        <v>6.94</v>
      </c>
      <c r="E7" s="407">
        <v>4</v>
      </c>
      <c r="F7" s="408"/>
      <c r="G7" s="410">
        <v>9</v>
      </c>
      <c r="J7" s="396"/>
      <c r="M7" s="395"/>
      <c r="P7" s="395"/>
      <c r="S7" s="395"/>
      <c r="V7" s="395" t="s">
        <v>737</v>
      </c>
      <c r="W7" s="407">
        <v>26</v>
      </c>
      <c r="X7" s="408"/>
      <c r="Y7" s="409" t="s">
        <v>227</v>
      </c>
      <c r="Z7" s="396" t="s">
        <v>741</v>
      </c>
      <c r="AB7" s="395"/>
      <c r="AE7" s="395"/>
      <c r="AH7" s="395"/>
      <c r="AK7" s="395"/>
      <c r="AL7" s="411">
        <v>5</v>
      </c>
      <c r="AM7" s="408"/>
      <c r="AN7" s="409" t="s">
        <v>187</v>
      </c>
      <c r="AO7" s="407">
        <v>6</v>
      </c>
      <c r="AP7" s="408"/>
      <c r="AQ7" s="409" t="s">
        <v>188</v>
      </c>
      <c r="AR7" s="407">
        <v>7</v>
      </c>
      <c r="AS7" s="408"/>
      <c r="AT7" s="409" t="s">
        <v>189</v>
      </c>
      <c r="AU7" s="407">
        <v>8</v>
      </c>
      <c r="AV7" s="408"/>
      <c r="AW7" s="409" t="s">
        <v>190</v>
      </c>
      <c r="AX7" s="407">
        <v>9</v>
      </c>
      <c r="AY7" s="408"/>
      <c r="AZ7" s="409" t="s">
        <v>191</v>
      </c>
      <c r="BA7" s="407">
        <v>10</v>
      </c>
      <c r="BB7" s="408"/>
      <c r="BC7" s="409" t="s">
        <v>192</v>
      </c>
    </row>
    <row r="8" spans="2:55" s="421" customFormat="1" ht="15.75" customHeight="1">
      <c r="B8" s="413" t="s">
        <v>475</v>
      </c>
      <c r="C8" s="414"/>
      <c r="D8" s="415" t="s">
        <v>606</v>
      </c>
      <c r="E8" s="413" t="s">
        <v>582</v>
      </c>
      <c r="F8" s="414"/>
      <c r="G8" s="415" t="s">
        <v>702</v>
      </c>
      <c r="J8" s="427"/>
      <c r="M8" s="425"/>
      <c r="P8" s="425"/>
      <c r="S8" s="428"/>
      <c r="T8" s="428"/>
      <c r="V8" s="425" t="s">
        <v>738</v>
      </c>
      <c r="W8" s="413" t="s">
        <v>735</v>
      </c>
      <c r="X8" s="414"/>
      <c r="Y8" s="415" t="s">
        <v>770</v>
      </c>
      <c r="Z8" s="427" t="s">
        <v>742</v>
      </c>
      <c r="AB8" s="425"/>
      <c r="AE8" s="425"/>
      <c r="AH8" s="425"/>
      <c r="AK8" s="425"/>
      <c r="AL8" s="419" t="s">
        <v>748</v>
      </c>
      <c r="AM8" s="414"/>
      <c r="AN8" s="415" t="s">
        <v>703</v>
      </c>
      <c r="AO8" s="413" t="s">
        <v>749</v>
      </c>
      <c r="AP8" s="414"/>
      <c r="AQ8" s="420" t="s">
        <v>777</v>
      </c>
      <c r="AR8" s="413" t="s">
        <v>750</v>
      </c>
      <c r="AS8" s="414"/>
      <c r="AT8" s="420" t="s">
        <v>778</v>
      </c>
      <c r="AU8" s="413" t="s">
        <v>755</v>
      </c>
      <c r="AV8" s="414"/>
      <c r="AW8" s="415" t="s">
        <v>717</v>
      </c>
      <c r="AX8" s="413" t="s">
        <v>759</v>
      </c>
      <c r="AY8" s="414"/>
      <c r="AZ8" s="415" t="s">
        <v>719</v>
      </c>
      <c r="BA8" s="413" t="s">
        <v>720</v>
      </c>
      <c r="BB8" s="414"/>
      <c r="BC8" s="415" t="s">
        <v>720</v>
      </c>
    </row>
    <row r="9" spans="2:55" s="296" customFormat="1" ht="45.75">
      <c r="B9" s="297"/>
      <c r="C9" s="322" t="s">
        <v>10</v>
      </c>
      <c r="D9" s="299"/>
      <c r="E9" s="297"/>
      <c r="F9" s="322" t="s">
        <v>11</v>
      </c>
      <c r="G9" s="299"/>
      <c r="H9" s="282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92"/>
      <c r="T9" s="323"/>
      <c r="U9" s="323"/>
      <c r="V9" s="397" t="s">
        <v>739</v>
      </c>
      <c r="W9" s="297"/>
      <c r="X9" s="322" t="s">
        <v>43</v>
      </c>
      <c r="Y9" s="299"/>
      <c r="Z9" s="398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283"/>
      <c r="AL9" s="337"/>
      <c r="AM9" s="322" t="s">
        <v>12</v>
      </c>
      <c r="AN9" s="299"/>
      <c r="AO9" s="297"/>
      <c r="AP9" s="322" t="s">
        <v>13</v>
      </c>
      <c r="AQ9" s="299"/>
      <c r="AR9" s="297"/>
      <c r="AS9" s="298" t="s">
        <v>14</v>
      </c>
      <c r="AT9" s="299"/>
      <c r="AU9" s="297"/>
      <c r="AV9" s="298" t="s">
        <v>15</v>
      </c>
      <c r="AW9" s="299"/>
      <c r="AX9" s="297"/>
      <c r="AY9" s="298" t="s">
        <v>16</v>
      </c>
      <c r="AZ9" s="299"/>
      <c r="BA9" s="297"/>
      <c r="BB9" s="298" t="s">
        <v>17</v>
      </c>
      <c r="BC9" s="299"/>
    </row>
    <row r="10" spans="2:55" s="306" customFormat="1" ht="15.75" customHeight="1" thickBot="1">
      <c r="B10" s="318"/>
      <c r="C10" s="319" t="s">
        <v>193</v>
      </c>
      <c r="D10" s="320"/>
      <c r="E10" s="324"/>
      <c r="F10" s="325" t="s">
        <v>194</v>
      </c>
      <c r="G10" s="326"/>
      <c r="M10" s="315"/>
      <c r="P10" s="315"/>
      <c r="S10" s="315"/>
      <c r="V10" s="395" t="s">
        <v>740</v>
      </c>
      <c r="W10" s="324"/>
      <c r="X10" s="325" t="s">
        <v>245</v>
      </c>
      <c r="Y10" s="326"/>
      <c r="Z10" s="313"/>
      <c r="AB10" s="315"/>
      <c r="AE10" s="315"/>
      <c r="AH10" s="315"/>
      <c r="AK10" s="315"/>
      <c r="AL10" s="338"/>
      <c r="AM10" s="339" t="s">
        <v>195</v>
      </c>
      <c r="AN10" s="340"/>
      <c r="AO10" s="318"/>
      <c r="AP10" s="319" t="s">
        <v>196</v>
      </c>
      <c r="AQ10" s="320"/>
      <c r="AR10" s="318"/>
      <c r="AS10" s="319" t="s">
        <v>197</v>
      </c>
      <c r="AT10" s="320"/>
      <c r="AU10" s="318"/>
      <c r="AV10" s="319" t="s">
        <v>198</v>
      </c>
      <c r="AW10" s="320"/>
      <c r="AX10" s="318"/>
      <c r="AY10" s="319" t="s">
        <v>199</v>
      </c>
      <c r="AZ10" s="320"/>
      <c r="BA10" s="318"/>
      <c r="BB10" s="319" t="s">
        <v>200</v>
      </c>
      <c r="BC10" s="320"/>
    </row>
    <row r="11" spans="2:55" s="394" customFormat="1" ht="15.75" customHeight="1">
      <c r="B11" s="407">
        <v>11</v>
      </c>
      <c r="C11" s="408"/>
      <c r="D11" s="409" t="s">
        <v>203</v>
      </c>
      <c r="E11" s="407">
        <v>12</v>
      </c>
      <c r="F11" s="408"/>
      <c r="G11" s="409" t="s">
        <v>733</v>
      </c>
      <c r="M11" s="395"/>
      <c r="P11" s="395"/>
      <c r="S11" s="395"/>
      <c r="V11" s="395"/>
      <c r="Y11" s="395"/>
      <c r="AB11" s="395"/>
      <c r="AE11" s="395"/>
      <c r="AH11" s="395"/>
      <c r="AK11" s="395"/>
      <c r="AL11" s="407">
        <v>13</v>
      </c>
      <c r="AM11" s="335"/>
      <c r="AN11" s="393" t="s">
        <v>204</v>
      </c>
      <c r="AO11" s="411">
        <v>14</v>
      </c>
      <c r="AP11" s="408"/>
      <c r="AQ11" s="409" t="s">
        <v>205</v>
      </c>
      <c r="AR11" s="407">
        <v>15</v>
      </c>
      <c r="AS11" s="408"/>
      <c r="AT11" s="409" t="s">
        <v>206</v>
      </c>
      <c r="AU11" s="407">
        <v>16</v>
      </c>
      <c r="AV11" s="408"/>
      <c r="AW11" s="409" t="s">
        <v>207</v>
      </c>
      <c r="AX11" s="407">
        <v>17</v>
      </c>
      <c r="AY11" s="408"/>
      <c r="AZ11" s="409" t="s">
        <v>208</v>
      </c>
      <c r="BA11" s="407">
        <v>18</v>
      </c>
      <c r="BB11" s="408"/>
      <c r="BC11" s="409" t="s">
        <v>209</v>
      </c>
    </row>
    <row r="12" spans="2:55" s="421" customFormat="1" ht="15.75" customHeight="1">
      <c r="B12" s="413" t="s">
        <v>464</v>
      </c>
      <c r="C12" s="414"/>
      <c r="D12" s="415" t="s">
        <v>606</v>
      </c>
      <c r="E12" s="413" t="s">
        <v>557</v>
      </c>
      <c r="F12" s="414"/>
      <c r="G12" s="415" t="s">
        <v>702</v>
      </c>
      <c r="M12" s="425"/>
      <c r="P12" s="425"/>
      <c r="S12" s="425"/>
      <c r="V12" s="425"/>
      <c r="Y12" s="425"/>
      <c r="AB12" s="425"/>
      <c r="AE12" s="425"/>
      <c r="AH12" s="425"/>
      <c r="AK12" s="425"/>
      <c r="AL12" s="413" t="s">
        <v>577</v>
      </c>
      <c r="AM12" s="414"/>
      <c r="AN12" s="418" t="s">
        <v>703</v>
      </c>
      <c r="AO12" s="419" t="s">
        <v>491</v>
      </c>
      <c r="AP12" s="414"/>
      <c r="AQ12" s="417" t="s">
        <v>779</v>
      </c>
      <c r="AR12" s="413" t="s">
        <v>751</v>
      </c>
      <c r="AS12" s="414"/>
      <c r="AT12" s="420" t="s">
        <v>780</v>
      </c>
      <c r="AU12" s="413" t="s">
        <v>756</v>
      </c>
      <c r="AV12" s="414"/>
      <c r="AW12" s="420" t="s">
        <v>781</v>
      </c>
      <c r="AX12" s="413" t="s">
        <v>760</v>
      </c>
      <c r="AY12" s="414"/>
      <c r="AZ12" s="420" t="s">
        <v>782</v>
      </c>
      <c r="BA12" s="413" t="s">
        <v>720</v>
      </c>
      <c r="BB12" s="414"/>
      <c r="BC12" s="415" t="s">
        <v>720</v>
      </c>
    </row>
    <row r="13" spans="2:55" s="296" customFormat="1" ht="45.75">
      <c r="B13" s="297"/>
      <c r="C13" s="322" t="s">
        <v>18</v>
      </c>
      <c r="D13" s="299"/>
      <c r="E13" s="297"/>
      <c r="F13" s="322" t="s">
        <v>19</v>
      </c>
      <c r="G13" s="299"/>
      <c r="H13" s="282"/>
      <c r="J13" s="282"/>
      <c r="K13" s="282"/>
      <c r="M13" s="283"/>
      <c r="N13" s="282"/>
      <c r="P13" s="283"/>
      <c r="Q13" s="282"/>
      <c r="S13" s="283"/>
      <c r="T13" s="282"/>
      <c r="V13" s="283"/>
      <c r="W13" s="282"/>
      <c r="Y13" s="283"/>
      <c r="Z13" s="282"/>
      <c r="AB13" s="283"/>
      <c r="AC13" s="282"/>
      <c r="AE13" s="283"/>
      <c r="AF13" s="282"/>
      <c r="AH13" s="283"/>
      <c r="AI13" s="282"/>
      <c r="AK13" s="283"/>
      <c r="AL13" s="297"/>
      <c r="AM13" s="322" t="s">
        <v>30</v>
      </c>
      <c r="AN13" s="334"/>
      <c r="AO13" s="337"/>
      <c r="AP13" s="322" t="s">
        <v>31</v>
      </c>
      <c r="AQ13" s="299"/>
      <c r="AR13" s="297"/>
      <c r="AS13" s="322" t="s">
        <v>32</v>
      </c>
      <c r="AT13" s="299"/>
      <c r="AU13" s="297"/>
      <c r="AV13" s="322" t="s">
        <v>33</v>
      </c>
      <c r="AW13" s="299"/>
      <c r="AX13" s="297"/>
      <c r="AY13" s="298" t="s">
        <v>34</v>
      </c>
      <c r="AZ13" s="299"/>
      <c r="BA13" s="297"/>
      <c r="BB13" s="298" t="s">
        <v>35</v>
      </c>
      <c r="BC13" s="299"/>
    </row>
    <row r="14" spans="2:55" s="306" customFormat="1" ht="15.75" customHeight="1" thickBot="1">
      <c r="B14" s="318"/>
      <c r="C14" s="319" t="s">
        <v>210</v>
      </c>
      <c r="D14" s="320"/>
      <c r="E14" s="318"/>
      <c r="F14" s="319" t="s">
        <v>211</v>
      </c>
      <c r="G14" s="320"/>
      <c r="I14" s="281" t="s">
        <v>4</v>
      </c>
      <c r="J14" s="282"/>
      <c r="K14" s="282"/>
      <c r="L14" s="281" t="s">
        <v>5</v>
      </c>
      <c r="M14" s="283"/>
      <c r="N14" s="282"/>
      <c r="O14" s="281" t="s">
        <v>6</v>
      </c>
      <c r="P14" s="283"/>
      <c r="Q14" s="282"/>
      <c r="R14" s="281" t="s">
        <v>7</v>
      </c>
      <c r="S14" s="283"/>
      <c r="T14" s="282"/>
      <c r="U14" s="281" t="s">
        <v>8</v>
      </c>
      <c r="V14" s="283"/>
      <c r="W14" s="281"/>
      <c r="X14" s="281"/>
      <c r="Y14" s="284"/>
      <c r="Z14" s="284"/>
      <c r="AA14" s="281" t="s">
        <v>219</v>
      </c>
      <c r="AB14" s="284"/>
      <c r="AC14" s="284"/>
      <c r="AD14" s="284"/>
      <c r="AE14" s="284"/>
      <c r="AF14" s="282"/>
      <c r="AG14" s="281" t="s">
        <v>28</v>
      </c>
      <c r="AH14" s="283"/>
      <c r="AI14" s="282"/>
      <c r="AJ14" s="281" t="s">
        <v>29</v>
      </c>
      <c r="AK14" s="315"/>
      <c r="AL14" s="318"/>
      <c r="AM14" s="319" t="s">
        <v>212</v>
      </c>
      <c r="AN14" s="333"/>
      <c r="AO14" s="338"/>
      <c r="AP14" s="339" t="s">
        <v>213</v>
      </c>
      <c r="AQ14" s="340"/>
      <c r="AR14" s="318"/>
      <c r="AS14" s="319" t="s">
        <v>214</v>
      </c>
      <c r="AT14" s="320"/>
      <c r="AU14" s="318"/>
      <c r="AV14" s="319" t="s">
        <v>215</v>
      </c>
      <c r="AW14" s="320"/>
      <c r="AX14" s="318"/>
      <c r="AY14" s="319" t="s">
        <v>216</v>
      </c>
      <c r="AZ14" s="320"/>
      <c r="BA14" s="318"/>
      <c r="BB14" s="319" t="s">
        <v>217</v>
      </c>
      <c r="BC14" s="320"/>
    </row>
    <row r="15" spans="2:55" s="394" customFormat="1" ht="15.75" customHeight="1">
      <c r="B15" s="407">
        <v>19</v>
      </c>
      <c r="C15" s="408"/>
      <c r="D15" s="409" t="s">
        <v>732</v>
      </c>
      <c r="E15" s="407">
        <v>20</v>
      </c>
      <c r="F15" s="408"/>
      <c r="G15" s="409" t="s">
        <v>221</v>
      </c>
      <c r="H15" s="407">
        <v>21</v>
      </c>
      <c r="I15" s="408"/>
      <c r="J15" s="412" t="s">
        <v>222</v>
      </c>
      <c r="K15" s="407">
        <v>22</v>
      </c>
      <c r="L15" s="408"/>
      <c r="M15" s="409" t="s">
        <v>223</v>
      </c>
      <c r="N15" s="407">
        <v>23</v>
      </c>
      <c r="O15" s="408"/>
      <c r="P15" s="409" t="s">
        <v>224</v>
      </c>
      <c r="Q15" s="407">
        <v>24</v>
      </c>
      <c r="R15" s="408"/>
      <c r="S15" s="409" t="s">
        <v>225</v>
      </c>
      <c r="T15" s="407">
        <v>25</v>
      </c>
      <c r="U15" s="408"/>
      <c r="V15" s="409" t="s">
        <v>226</v>
      </c>
      <c r="W15" s="407">
        <v>26</v>
      </c>
      <c r="X15" s="408"/>
      <c r="Y15" s="409" t="s">
        <v>227</v>
      </c>
      <c r="Z15" s="407">
        <v>27</v>
      </c>
      <c r="AA15" s="408"/>
      <c r="AB15" s="409" t="s">
        <v>228</v>
      </c>
      <c r="AC15" s="407">
        <v>28</v>
      </c>
      <c r="AD15" s="408"/>
      <c r="AE15" s="409" t="s">
        <v>229</v>
      </c>
      <c r="AF15" s="407">
        <v>29</v>
      </c>
      <c r="AG15" s="408"/>
      <c r="AH15" s="409" t="s">
        <v>230</v>
      </c>
      <c r="AI15" s="407">
        <v>30</v>
      </c>
      <c r="AJ15" s="408"/>
      <c r="AK15" s="409" t="s">
        <v>231</v>
      </c>
      <c r="AL15" s="407">
        <v>31</v>
      </c>
      <c r="AM15" s="408"/>
      <c r="AN15" s="409" t="s">
        <v>232</v>
      </c>
      <c r="AO15" s="407">
        <v>32</v>
      </c>
      <c r="AP15" s="335"/>
      <c r="AQ15" s="393" t="s">
        <v>233</v>
      </c>
      <c r="AR15" s="411">
        <v>33</v>
      </c>
      <c r="AS15" s="408"/>
      <c r="AT15" s="409" t="s">
        <v>234</v>
      </c>
      <c r="AU15" s="407">
        <v>34</v>
      </c>
      <c r="AV15" s="408"/>
      <c r="AW15" s="409" t="s">
        <v>235</v>
      </c>
      <c r="AX15" s="407">
        <v>35</v>
      </c>
      <c r="AY15" s="408"/>
      <c r="AZ15" s="409" t="s">
        <v>236</v>
      </c>
      <c r="BA15" s="407">
        <v>36</v>
      </c>
      <c r="BB15" s="408"/>
      <c r="BC15" s="409" t="s">
        <v>237</v>
      </c>
    </row>
    <row r="16" spans="2:55" s="421" customFormat="1" ht="15" customHeight="1">
      <c r="B16" s="413" t="s">
        <v>474</v>
      </c>
      <c r="C16" s="414"/>
      <c r="D16" s="415" t="s">
        <v>606</v>
      </c>
      <c r="E16" s="413" t="s">
        <v>585</v>
      </c>
      <c r="F16" s="414"/>
      <c r="G16" s="415" t="s">
        <v>702</v>
      </c>
      <c r="H16" s="413" t="s">
        <v>492</v>
      </c>
      <c r="I16" s="414"/>
      <c r="J16" s="416" t="s">
        <v>703</v>
      </c>
      <c r="K16" s="413" t="s">
        <v>490</v>
      </c>
      <c r="L16" s="414"/>
      <c r="M16" s="417" t="s">
        <v>766</v>
      </c>
      <c r="N16" s="413" t="s">
        <v>574</v>
      </c>
      <c r="O16" s="414"/>
      <c r="P16" s="417" t="s">
        <v>767</v>
      </c>
      <c r="Q16" s="413" t="s">
        <v>530</v>
      </c>
      <c r="R16" s="414"/>
      <c r="S16" s="415" t="s">
        <v>768</v>
      </c>
      <c r="T16" s="413" t="s">
        <v>469</v>
      </c>
      <c r="U16" s="414"/>
      <c r="V16" s="415" t="s">
        <v>769</v>
      </c>
      <c r="W16" s="413" t="s">
        <v>735</v>
      </c>
      <c r="X16" s="414"/>
      <c r="Y16" s="415" t="s">
        <v>770</v>
      </c>
      <c r="Z16" s="413" t="s">
        <v>586</v>
      </c>
      <c r="AA16" s="414"/>
      <c r="AB16" s="417" t="s">
        <v>771</v>
      </c>
      <c r="AC16" s="413" t="s">
        <v>545</v>
      </c>
      <c r="AD16" s="414"/>
      <c r="AE16" s="417" t="s">
        <v>771</v>
      </c>
      <c r="AF16" s="413" t="s">
        <v>491</v>
      </c>
      <c r="AG16" s="414"/>
      <c r="AH16" s="417" t="s">
        <v>772</v>
      </c>
      <c r="AI16" s="413" t="s">
        <v>571</v>
      </c>
      <c r="AJ16" s="414"/>
      <c r="AK16" s="415" t="s">
        <v>702</v>
      </c>
      <c r="AL16" s="413" t="s">
        <v>572</v>
      </c>
      <c r="AM16" s="414"/>
      <c r="AN16" s="415" t="s">
        <v>703</v>
      </c>
      <c r="AO16" s="413" t="s">
        <v>473</v>
      </c>
      <c r="AP16" s="414"/>
      <c r="AQ16" s="418" t="s">
        <v>704</v>
      </c>
      <c r="AR16" s="419" t="s">
        <v>752</v>
      </c>
      <c r="AS16" s="414"/>
      <c r="AT16" s="420" t="s">
        <v>773</v>
      </c>
      <c r="AU16" s="413" t="s">
        <v>749</v>
      </c>
      <c r="AV16" s="414"/>
      <c r="AW16" s="420" t="s">
        <v>774</v>
      </c>
      <c r="AX16" s="413" t="s">
        <v>761</v>
      </c>
      <c r="AY16" s="414"/>
      <c r="AZ16" s="420" t="s">
        <v>775</v>
      </c>
      <c r="BA16" s="413" t="s">
        <v>720</v>
      </c>
      <c r="BB16" s="414"/>
      <c r="BC16" s="417" t="s">
        <v>776</v>
      </c>
    </row>
    <row r="17" spans="2:55" s="296" customFormat="1" ht="45.75">
      <c r="B17" s="297"/>
      <c r="C17" s="322" t="s">
        <v>36</v>
      </c>
      <c r="D17" s="299"/>
      <c r="E17" s="297"/>
      <c r="F17" s="322" t="s">
        <v>37</v>
      </c>
      <c r="G17" s="299"/>
      <c r="H17" s="297"/>
      <c r="I17" s="322" t="s">
        <v>38</v>
      </c>
      <c r="J17" s="328"/>
      <c r="K17" s="297"/>
      <c r="L17" s="322" t="s">
        <v>39</v>
      </c>
      <c r="M17" s="299"/>
      <c r="N17" s="297"/>
      <c r="O17" s="322" t="s">
        <v>40</v>
      </c>
      <c r="P17" s="299"/>
      <c r="Q17" s="297"/>
      <c r="R17" s="322" t="s">
        <v>41</v>
      </c>
      <c r="S17" s="299"/>
      <c r="T17" s="297"/>
      <c r="U17" s="322" t="s">
        <v>42</v>
      </c>
      <c r="V17" s="299"/>
      <c r="W17" s="297"/>
      <c r="X17" s="322" t="s">
        <v>43</v>
      </c>
      <c r="Y17" s="299"/>
      <c r="Z17" s="297"/>
      <c r="AA17" s="322" t="s">
        <v>44</v>
      </c>
      <c r="AB17" s="299"/>
      <c r="AC17" s="297"/>
      <c r="AD17" s="322" t="s">
        <v>45</v>
      </c>
      <c r="AE17" s="299"/>
      <c r="AF17" s="297"/>
      <c r="AG17" s="322" t="s">
        <v>46</v>
      </c>
      <c r="AH17" s="299"/>
      <c r="AI17" s="297"/>
      <c r="AJ17" s="322" t="s">
        <v>47</v>
      </c>
      <c r="AK17" s="299"/>
      <c r="AL17" s="297"/>
      <c r="AM17" s="322" t="s">
        <v>48</v>
      </c>
      <c r="AN17" s="299"/>
      <c r="AO17" s="297"/>
      <c r="AP17" s="322" t="s">
        <v>49</v>
      </c>
      <c r="AQ17" s="334"/>
      <c r="AR17" s="337"/>
      <c r="AS17" s="322" t="s">
        <v>50</v>
      </c>
      <c r="AT17" s="299"/>
      <c r="AU17" s="297"/>
      <c r="AV17" s="322" t="s">
        <v>51</v>
      </c>
      <c r="AW17" s="299"/>
      <c r="AX17" s="297"/>
      <c r="AY17" s="329" t="s">
        <v>52</v>
      </c>
      <c r="AZ17" s="299"/>
      <c r="BA17" s="297"/>
      <c r="BB17" s="298" t="s">
        <v>53</v>
      </c>
      <c r="BC17" s="299"/>
    </row>
    <row r="18" spans="2:55" s="306" customFormat="1" ht="15.75" customHeight="1" thickBot="1">
      <c r="B18" s="318"/>
      <c r="C18" s="319" t="s">
        <v>238</v>
      </c>
      <c r="D18" s="320"/>
      <c r="E18" s="318"/>
      <c r="F18" s="319" t="s">
        <v>239</v>
      </c>
      <c r="G18" s="320"/>
      <c r="H18" s="318"/>
      <c r="I18" s="319" t="s">
        <v>240</v>
      </c>
      <c r="J18" s="330"/>
      <c r="K18" s="318"/>
      <c r="L18" s="319" t="s">
        <v>241</v>
      </c>
      <c r="M18" s="320"/>
      <c r="N18" s="318"/>
      <c r="O18" s="319" t="s">
        <v>242</v>
      </c>
      <c r="P18" s="320"/>
      <c r="Q18" s="318"/>
      <c r="R18" s="319" t="s">
        <v>243</v>
      </c>
      <c r="S18" s="320"/>
      <c r="T18" s="318"/>
      <c r="U18" s="319" t="s">
        <v>244</v>
      </c>
      <c r="V18" s="320"/>
      <c r="W18" s="318"/>
      <c r="X18" s="319" t="s">
        <v>245</v>
      </c>
      <c r="Y18" s="320"/>
      <c r="Z18" s="318"/>
      <c r="AA18" s="319" t="s">
        <v>246</v>
      </c>
      <c r="AB18" s="320"/>
      <c r="AC18" s="318"/>
      <c r="AD18" s="319" t="s">
        <v>247</v>
      </c>
      <c r="AE18" s="320"/>
      <c r="AF18" s="318"/>
      <c r="AG18" s="319" t="s">
        <v>248</v>
      </c>
      <c r="AH18" s="320"/>
      <c r="AI18" s="318"/>
      <c r="AJ18" s="319" t="s">
        <v>249</v>
      </c>
      <c r="AK18" s="320"/>
      <c r="AL18" s="318"/>
      <c r="AM18" s="319" t="s">
        <v>250</v>
      </c>
      <c r="AN18" s="320"/>
      <c r="AO18" s="318"/>
      <c r="AP18" s="319" t="s">
        <v>251</v>
      </c>
      <c r="AQ18" s="333"/>
      <c r="AR18" s="338"/>
      <c r="AS18" s="339" t="s">
        <v>252</v>
      </c>
      <c r="AT18" s="340"/>
      <c r="AU18" s="318"/>
      <c r="AV18" s="319" t="s">
        <v>253</v>
      </c>
      <c r="AW18" s="320"/>
      <c r="AX18" s="318"/>
      <c r="AY18" s="319" t="s">
        <v>254</v>
      </c>
      <c r="AZ18" s="320"/>
      <c r="BA18" s="318"/>
      <c r="BB18" s="319" t="s">
        <v>255</v>
      </c>
      <c r="BC18" s="320"/>
    </row>
    <row r="19" spans="2:55" s="394" customFormat="1" ht="15.75" customHeight="1">
      <c r="B19" s="407">
        <v>37</v>
      </c>
      <c r="C19" s="408"/>
      <c r="D19" s="410">
        <v>85.47</v>
      </c>
      <c r="E19" s="407">
        <v>38</v>
      </c>
      <c r="F19" s="408"/>
      <c r="G19" s="409" t="s">
        <v>256</v>
      </c>
      <c r="H19" s="407">
        <v>39</v>
      </c>
      <c r="I19" s="408"/>
      <c r="J19" s="412" t="s">
        <v>257</v>
      </c>
      <c r="K19" s="407">
        <v>40</v>
      </c>
      <c r="L19" s="408"/>
      <c r="M19" s="409" t="s">
        <v>258</v>
      </c>
      <c r="N19" s="407">
        <v>41</v>
      </c>
      <c r="O19" s="408"/>
      <c r="P19" s="409" t="s">
        <v>259</v>
      </c>
      <c r="Q19" s="407">
        <v>42</v>
      </c>
      <c r="R19" s="408"/>
      <c r="S19" s="409" t="s">
        <v>260</v>
      </c>
      <c r="T19" s="407">
        <v>43</v>
      </c>
      <c r="U19" s="408"/>
      <c r="V19" s="409" t="s">
        <v>261</v>
      </c>
      <c r="W19" s="407">
        <v>44</v>
      </c>
      <c r="X19" s="408"/>
      <c r="Y19" s="409" t="s">
        <v>262</v>
      </c>
      <c r="Z19" s="407">
        <v>45</v>
      </c>
      <c r="AA19" s="408"/>
      <c r="AB19" s="409" t="s">
        <v>263</v>
      </c>
      <c r="AC19" s="407">
        <v>46</v>
      </c>
      <c r="AD19" s="408"/>
      <c r="AE19" s="409" t="s">
        <v>264</v>
      </c>
      <c r="AF19" s="407">
        <v>47</v>
      </c>
      <c r="AG19" s="408"/>
      <c r="AH19" s="409" t="s">
        <v>265</v>
      </c>
      <c r="AI19" s="407">
        <v>48</v>
      </c>
      <c r="AJ19" s="408"/>
      <c r="AK19" s="409" t="s">
        <v>266</v>
      </c>
      <c r="AL19" s="407">
        <v>49</v>
      </c>
      <c r="AM19" s="408"/>
      <c r="AN19" s="409" t="s">
        <v>267</v>
      </c>
      <c r="AO19" s="407">
        <v>50</v>
      </c>
      <c r="AP19" s="408"/>
      <c r="AQ19" s="409" t="s">
        <v>268</v>
      </c>
      <c r="AR19" s="407">
        <v>51</v>
      </c>
      <c r="AS19" s="335"/>
      <c r="AT19" s="393" t="s">
        <v>269</v>
      </c>
      <c r="AU19" s="411">
        <v>52</v>
      </c>
      <c r="AV19" s="408"/>
      <c r="AW19" s="409" t="s">
        <v>270</v>
      </c>
      <c r="AX19" s="407">
        <v>53</v>
      </c>
      <c r="AY19" s="408"/>
      <c r="AZ19" s="409" t="s">
        <v>271</v>
      </c>
      <c r="BA19" s="407">
        <v>54</v>
      </c>
      <c r="BB19" s="408"/>
      <c r="BC19" s="409" t="s">
        <v>272</v>
      </c>
    </row>
    <row r="20" spans="2:55" s="421" customFormat="1" ht="15.75" customHeight="1">
      <c r="B20" s="413" t="s">
        <v>724</v>
      </c>
      <c r="C20" s="414"/>
      <c r="D20" s="415"/>
      <c r="E20" s="413" t="s">
        <v>726</v>
      </c>
      <c r="F20" s="414"/>
      <c r="G20" s="415" t="s">
        <v>702</v>
      </c>
      <c r="H20" s="413" t="s">
        <v>516</v>
      </c>
      <c r="I20" s="414"/>
      <c r="J20" s="416" t="s">
        <v>703</v>
      </c>
      <c r="K20" s="413" t="s">
        <v>555</v>
      </c>
      <c r="L20" s="414"/>
      <c r="M20" s="415" t="s">
        <v>704</v>
      </c>
      <c r="N20" s="413" t="s">
        <v>729</v>
      </c>
      <c r="O20" s="414"/>
      <c r="P20" s="417" t="s">
        <v>783</v>
      </c>
      <c r="Q20" s="413" t="s">
        <v>544</v>
      </c>
      <c r="R20" s="414"/>
      <c r="S20" s="417" t="s">
        <v>784</v>
      </c>
      <c r="T20" s="413" t="s">
        <v>734</v>
      </c>
      <c r="U20" s="414"/>
      <c r="V20" s="415" t="s">
        <v>707</v>
      </c>
      <c r="W20" s="413" t="s">
        <v>736</v>
      </c>
      <c r="X20" s="414"/>
      <c r="Y20" s="415" t="s">
        <v>785</v>
      </c>
      <c r="Z20" s="413" t="s">
        <v>743</v>
      </c>
      <c r="AA20" s="414"/>
      <c r="AB20" s="415" t="s">
        <v>786</v>
      </c>
      <c r="AC20" s="413" t="s">
        <v>456</v>
      </c>
      <c r="AD20" s="414"/>
      <c r="AE20" s="417" t="s">
        <v>787</v>
      </c>
      <c r="AF20" s="413" t="s">
        <v>744</v>
      </c>
      <c r="AG20" s="414"/>
      <c r="AH20" s="415" t="s">
        <v>606</v>
      </c>
      <c r="AI20" s="413" t="s">
        <v>746</v>
      </c>
      <c r="AJ20" s="414"/>
      <c r="AK20" s="415" t="s">
        <v>702</v>
      </c>
      <c r="AL20" s="413" t="s">
        <v>547</v>
      </c>
      <c r="AM20" s="414"/>
      <c r="AN20" s="415" t="s">
        <v>703</v>
      </c>
      <c r="AO20" s="413" t="s">
        <v>567</v>
      </c>
      <c r="AP20" s="414"/>
      <c r="AQ20" s="417" t="s">
        <v>779</v>
      </c>
      <c r="AR20" s="413" t="s">
        <v>753</v>
      </c>
      <c r="AS20" s="414"/>
      <c r="AT20" s="420" t="s">
        <v>773</v>
      </c>
      <c r="AU20" s="419" t="s">
        <v>757</v>
      </c>
      <c r="AV20" s="414"/>
      <c r="AW20" s="415" t="s">
        <v>718</v>
      </c>
      <c r="AX20" s="413" t="s">
        <v>762</v>
      </c>
      <c r="AY20" s="414"/>
      <c r="AZ20" s="420" t="s">
        <v>775</v>
      </c>
      <c r="BA20" s="413" t="s">
        <v>763</v>
      </c>
      <c r="BB20" s="414"/>
      <c r="BC20" s="417" t="s">
        <v>788</v>
      </c>
    </row>
    <row r="21" spans="2:55" s="296" customFormat="1" ht="45.75">
      <c r="B21" s="297"/>
      <c r="C21" s="322" t="s">
        <v>54</v>
      </c>
      <c r="D21" s="299"/>
      <c r="E21" s="297"/>
      <c r="F21" s="322" t="s">
        <v>55</v>
      </c>
      <c r="G21" s="299"/>
      <c r="H21" s="297"/>
      <c r="I21" s="322" t="s">
        <v>56</v>
      </c>
      <c r="J21" s="328"/>
      <c r="K21" s="297"/>
      <c r="L21" s="322" t="s">
        <v>57</v>
      </c>
      <c r="M21" s="299"/>
      <c r="N21" s="297"/>
      <c r="O21" s="322" t="s">
        <v>58</v>
      </c>
      <c r="P21" s="299"/>
      <c r="Q21" s="297"/>
      <c r="R21" s="322" t="s">
        <v>59</v>
      </c>
      <c r="S21" s="299"/>
      <c r="T21" s="297"/>
      <c r="U21" s="322" t="s">
        <v>60</v>
      </c>
      <c r="V21" s="299"/>
      <c r="W21" s="297"/>
      <c r="X21" s="322" t="s">
        <v>61</v>
      </c>
      <c r="Y21" s="299"/>
      <c r="Z21" s="297"/>
      <c r="AA21" s="322" t="s">
        <v>62</v>
      </c>
      <c r="AB21" s="299"/>
      <c r="AC21" s="297"/>
      <c r="AD21" s="322" t="s">
        <v>63</v>
      </c>
      <c r="AE21" s="299"/>
      <c r="AF21" s="297"/>
      <c r="AG21" s="322" t="s">
        <v>64</v>
      </c>
      <c r="AH21" s="299"/>
      <c r="AI21" s="297"/>
      <c r="AJ21" s="322" t="s">
        <v>65</v>
      </c>
      <c r="AK21" s="299"/>
      <c r="AL21" s="297"/>
      <c r="AM21" s="322" t="s">
        <v>66</v>
      </c>
      <c r="AN21" s="299"/>
      <c r="AO21" s="297"/>
      <c r="AP21" s="322" t="s">
        <v>67</v>
      </c>
      <c r="AQ21" s="299"/>
      <c r="AR21" s="297"/>
      <c r="AS21" s="322" t="s">
        <v>68</v>
      </c>
      <c r="AT21" s="334"/>
      <c r="AU21" s="337"/>
      <c r="AV21" s="322" t="s">
        <v>69</v>
      </c>
      <c r="AW21" s="299"/>
      <c r="AX21" s="297"/>
      <c r="AY21" s="322" t="s">
        <v>70</v>
      </c>
      <c r="AZ21" s="299"/>
      <c r="BA21" s="297"/>
      <c r="BB21" s="298" t="s">
        <v>71</v>
      </c>
      <c r="BC21" s="299"/>
    </row>
    <row r="22" spans="2:55" s="306" customFormat="1" ht="15.75" customHeight="1" thickBot="1">
      <c r="B22" s="318"/>
      <c r="C22" s="319" t="s">
        <v>273</v>
      </c>
      <c r="D22" s="320"/>
      <c r="E22" s="318"/>
      <c r="F22" s="319" t="s">
        <v>274</v>
      </c>
      <c r="G22" s="320"/>
      <c r="H22" s="324"/>
      <c r="I22" s="325" t="s">
        <v>275</v>
      </c>
      <c r="J22" s="331"/>
      <c r="K22" s="318"/>
      <c r="L22" s="319" t="s">
        <v>276</v>
      </c>
      <c r="M22" s="320"/>
      <c r="N22" s="318"/>
      <c r="O22" s="319" t="s">
        <v>277</v>
      </c>
      <c r="P22" s="320"/>
      <c r="Q22" s="318"/>
      <c r="R22" s="319" t="s">
        <v>278</v>
      </c>
      <c r="S22" s="320"/>
      <c r="T22" s="318"/>
      <c r="U22" s="319" t="s">
        <v>279</v>
      </c>
      <c r="V22" s="320"/>
      <c r="W22" s="318"/>
      <c r="X22" s="319" t="s">
        <v>280</v>
      </c>
      <c r="Y22" s="320"/>
      <c r="Z22" s="318"/>
      <c r="AA22" s="319" t="s">
        <v>281</v>
      </c>
      <c r="AB22" s="320"/>
      <c r="AC22" s="318"/>
      <c r="AD22" s="319" t="s">
        <v>282</v>
      </c>
      <c r="AE22" s="320"/>
      <c r="AF22" s="318"/>
      <c r="AG22" s="319" t="s">
        <v>283</v>
      </c>
      <c r="AH22" s="320"/>
      <c r="AI22" s="318"/>
      <c r="AJ22" s="319" t="s">
        <v>284</v>
      </c>
      <c r="AK22" s="320"/>
      <c r="AL22" s="318"/>
      <c r="AM22" s="319" t="s">
        <v>285</v>
      </c>
      <c r="AN22" s="320"/>
      <c r="AO22" s="318"/>
      <c r="AP22" s="319" t="s">
        <v>286</v>
      </c>
      <c r="AQ22" s="320"/>
      <c r="AR22" s="318"/>
      <c r="AS22" s="319" t="s">
        <v>287</v>
      </c>
      <c r="AT22" s="333"/>
      <c r="AU22" s="338"/>
      <c r="AV22" s="339" t="s">
        <v>288</v>
      </c>
      <c r="AW22" s="340"/>
      <c r="AX22" s="318"/>
      <c r="AY22" s="319" t="s">
        <v>289</v>
      </c>
      <c r="AZ22" s="320"/>
      <c r="BA22" s="318"/>
      <c r="BB22" s="319" t="s">
        <v>290</v>
      </c>
      <c r="BC22" s="320"/>
    </row>
    <row r="23" spans="2:55" s="394" customFormat="1" ht="15.75" customHeight="1">
      <c r="B23" s="407">
        <v>55</v>
      </c>
      <c r="C23" s="408"/>
      <c r="D23" s="409" t="s">
        <v>291</v>
      </c>
      <c r="E23" s="407">
        <v>56</v>
      </c>
      <c r="F23" s="408"/>
      <c r="G23" s="409" t="s">
        <v>292</v>
      </c>
      <c r="K23" s="407">
        <v>72</v>
      </c>
      <c r="L23" s="408"/>
      <c r="M23" s="409" t="s">
        <v>293</v>
      </c>
      <c r="N23" s="407">
        <v>73</v>
      </c>
      <c r="O23" s="408"/>
      <c r="P23" s="409" t="s">
        <v>294</v>
      </c>
      <c r="Q23" s="407">
        <v>74</v>
      </c>
      <c r="R23" s="408"/>
      <c r="S23" s="409" t="s">
        <v>295</v>
      </c>
      <c r="T23" s="407">
        <v>75</v>
      </c>
      <c r="U23" s="408"/>
      <c r="V23" s="409" t="s">
        <v>296</v>
      </c>
      <c r="W23" s="407">
        <v>76</v>
      </c>
      <c r="X23" s="408"/>
      <c r="Y23" s="409" t="s">
        <v>297</v>
      </c>
      <c r="Z23" s="407">
        <v>77</v>
      </c>
      <c r="AA23" s="408"/>
      <c r="AB23" s="409" t="s">
        <v>298</v>
      </c>
      <c r="AC23" s="407">
        <v>78</v>
      </c>
      <c r="AD23" s="408"/>
      <c r="AE23" s="409" t="s">
        <v>299</v>
      </c>
      <c r="AF23" s="407">
        <v>79</v>
      </c>
      <c r="AG23" s="408"/>
      <c r="AH23" s="409" t="s">
        <v>300</v>
      </c>
      <c r="AI23" s="407">
        <v>80</v>
      </c>
      <c r="AJ23" s="408"/>
      <c r="AK23" s="409" t="s">
        <v>301</v>
      </c>
      <c r="AL23" s="407">
        <v>81</v>
      </c>
      <c r="AM23" s="408"/>
      <c r="AN23" s="409" t="s">
        <v>302</v>
      </c>
      <c r="AO23" s="407">
        <v>82</v>
      </c>
      <c r="AP23" s="408"/>
      <c r="AQ23" s="409" t="s">
        <v>303</v>
      </c>
      <c r="AR23" s="407">
        <v>83</v>
      </c>
      <c r="AS23" s="408"/>
      <c r="AT23" s="409" t="s">
        <v>304</v>
      </c>
      <c r="AU23" s="407">
        <v>84</v>
      </c>
      <c r="AV23" s="335"/>
      <c r="AW23" s="393" t="s">
        <v>305</v>
      </c>
      <c r="AX23" s="411">
        <v>85</v>
      </c>
      <c r="AY23" s="408"/>
      <c r="AZ23" s="409" t="s">
        <v>306</v>
      </c>
      <c r="BA23" s="407">
        <v>86</v>
      </c>
      <c r="BB23" s="408"/>
      <c r="BC23" s="409" t="s">
        <v>307</v>
      </c>
    </row>
    <row r="24" spans="2:55" s="421" customFormat="1" ht="15.75" customHeight="1">
      <c r="B24" s="413" t="s">
        <v>725</v>
      </c>
      <c r="C24" s="414"/>
      <c r="D24" s="415" t="s">
        <v>606</v>
      </c>
      <c r="E24" s="413" t="s">
        <v>543</v>
      </c>
      <c r="F24" s="414"/>
      <c r="G24" s="415" t="s">
        <v>702</v>
      </c>
      <c r="K24" s="413" t="s">
        <v>728</v>
      </c>
      <c r="L24" s="414"/>
      <c r="M24" s="415" t="s">
        <v>704</v>
      </c>
      <c r="N24" s="413" t="s">
        <v>730</v>
      </c>
      <c r="O24" s="414"/>
      <c r="P24" s="415" t="s">
        <v>705</v>
      </c>
      <c r="Q24" s="413" t="s">
        <v>731</v>
      </c>
      <c r="R24" s="414"/>
      <c r="S24" s="417" t="s">
        <v>784</v>
      </c>
      <c r="T24" s="413" t="s">
        <v>734</v>
      </c>
      <c r="U24" s="414"/>
      <c r="V24" s="417" t="s">
        <v>789</v>
      </c>
      <c r="W24" s="413" t="s">
        <v>736</v>
      </c>
      <c r="X24" s="414"/>
      <c r="Y24" s="415" t="s">
        <v>790</v>
      </c>
      <c r="Z24" s="413" t="s">
        <v>456</v>
      </c>
      <c r="AA24" s="414"/>
      <c r="AB24" s="415" t="s">
        <v>791</v>
      </c>
      <c r="AC24" s="413" t="s">
        <v>743</v>
      </c>
      <c r="AD24" s="414"/>
      <c r="AE24" s="415" t="s">
        <v>792</v>
      </c>
      <c r="AF24" s="413" t="s">
        <v>745</v>
      </c>
      <c r="AG24" s="414"/>
      <c r="AH24" s="417" t="s">
        <v>793</v>
      </c>
      <c r="AI24" s="413" t="s">
        <v>747</v>
      </c>
      <c r="AJ24" s="414"/>
      <c r="AK24" s="417" t="s">
        <v>772</v>
      </c>
      <c r="AL24" s="413" t="s">
        <v>748</v>
      </c>
      <c r="AM24" s="414"/>
      <c r="AN24" s="417" t="s">
        <v>793</v>
      </c>
      <c r="AO24" s="413" t="s">
        <v>754</v>
      </c>
      <c r="AP24" s="414"/>
      <c r="AQ24" s="415" t="s">
        <v>794</v>
      </c>
      <c r="AR24" s="413" t="s">
        <v>534</v>
      </c>
      <c r="AS24" s="414"/>
      <c r="AT24" s="420" t="s">
        <v>795</v>
      </c>
      <c r="AU24" s="413" t="s">
        <v>758</v>
      </c>
      <c r="AV24" s="414"/>
      <c r="AW24" s="429" t="s">
        <v>796</v>
      </c>
      <c r="AX24" s="419" t="s">
        <v>736</v>
      </c>
      <c r="AY24" s="414"/>
      <c r="AZ24" s="420" t="s">
        <v>782</v>
      </c>
      <c r="BA24" s="413" t="s">
        <v>720</v>
      </c>
      <c r="BB24" s="414"/>
      <c r="BC24" s="417" t="s">
        <v>797</v>
      </c>
    </row>
    <row r="25" spans="2:55" s="296" customFormat="1" ht="45.75">
      <c r="B25" s="297"/>
      <c r="C25" s="322" t="s">
        <v>72</v>
      </c>
      <c r="D25" s="299"/>
      <c r="E25" s="297"/>
      <c r="F25" s="322" t="s">
        <v>73</v>
      </c>
      <c r="G25" s="299"/>
      <c r="H25" s="282"/>
      <c r="I25" s="282" t="s">
        <v>308</v>
      </c>
      <c r="J25" s="282"/>
      <c r="K25" s="297"/>
      <c r="L25" s="322" t="s">
        <v>74</v>
      </c>
      <c r="M25" s="299"/>
      <c r="N25" s="297"/>
      <c r="O25" s="322" t="s">
        <v>75</v>
      </c>
      <c r="P25" s="299"/>
      <c r="Q25" s="297"/>
      <c r="R25" s="322" t="s">
        <v>76</v>
      </c>
      <c r="S25" s="299"/>
      <c r="T25" s="297"/>
      <c r="U25" s="322" t="s">
        <v>77</v>
      </c>
      <c r="V25" s="299"/>
      <c r="W25" s="297"/>
      <c r="X25" s="322" t="s">
        <v>78</v>
      </c>
      <c r="Y25" s="299"/>
      <c r="Z25" s="297"/>
      <c r="AA25" s="322" t="s">
        <v>79</v>
      </c>
      <c r="AB25" s="299"/>
      <c r="AC25" s="297"/>
      <c r="AD25" s="322" t="s">
        <v>80</v>
      </c>
      <c r="AE25" s="299"/>
      <c r="AF25" s="297"/>
      <c r="AG25" s="322" t="s">
        <v>81</v>
      </c>
      <c r="AH25" s="299"/>
      <c r="AI25" s="297"/>
      <c r="AJ25" s="329" t="s">
        <v>82</v>
      </c>
      <c r="AK25" s="299"/>
      <c r="AL25" s="297"/>
      <c r="AM25" s="322" t="s">
        <v>83</v>
      </c>
      <c r="AN25" s="299"/>
      <c r="AO25" s="297"/>
      <c r="AP25" s="322" t="s">
        <v>84</v>
      </c>
      <c r="AQ25" s="299"/>
      <c r="AR25" s="297"/>
      <c r="AS25" s="322" t="s">
        <v>85</v>
      </c>
      <c r="AT25" s="299"/>
      <c r="AU25" s="297"/>
      <c r="AV25" s="322" t="s">
        <v>86</v>
      </c>
      <c r="AW25" s="334"/>
      <c r="AX25" s="337"/>
      <c r="AY25" s="322" t="s">
        <v>87</v>
      </c>
      <c r="AZ25" s="299"/>
      <c r="BA25" s="297"/>
      <c r="BB25" s="298" t="s">
        <v>88</v>
      </c>
      <c r="BC25" s="299"/>
    </row>
    <row r="26" spans="2:55" s="306" customFormat="1" ht="15.75" customHeight="1" thickBot="1">
      <c r="B26" s="318"/>
      <c r="C26" s="319" t="s">
        <v>309</v>
      </c>
      <c r="D26" s="320"/>
      <c r="E26" s="318"/>
      <c r="F26" s="319" t="s">
        <v>310</v>
      </c>
      <c r="G26" s="320"/>
      <c r="K26" s="324"/>
      <c r="L26" s="325" t="s">
        <v>311</v>
      </c>
      <c r="M26" s="326"/>
      <c r="N26" s="324"/>
      <c r="O26" s="325" t="s">
        <v>312</v>
      </c>
      <c r="P26" s="326"/>
      <c r="Q26" s="324"/>
      <c r="R26" s="325" t="s">
        <v>313</v>
      </c>
      <c r="S26" s="326"/>
      <c r="T26" s="324"/>
      <c r="U26" s="325" t="s">
        <v>314</v>
      </c>
      <c r="V26" s="326"/>
      <c r="W26" s="324"/>
      <c r="X26" s="325" t="s">
        <v>315</v>
      </c>
      <c r="Y26" s="326"/>
      <c r="Z26" s="324"/>
      <c r="AA26" s="325" t="s">
        <v>316</v>
      </c>
      <c r="AB26" s="326"/>
      <c r="AC26" s="324"/>
      <c r="AD26" s="325" t="s">
        <v>317</v>
      </c>
      <c r="AE26" s="326"/>
      <c r="AF26" s="324"/>
      <c r="AG26" s="325" t="s">
        <v>318</v>
      </c>
      <c r="AH26" s="326"/>
      <c r="AI26" s="324"/>
      <c r="AJ26" s="325" t="s">
        <v>319</v>
      </c>
      <c r="AK26" s="326"/>
      <c r="AL26" s="324"/>
      <c r="AM26" s="325" t="s">
        <v>320</v>
      </c>
      <c r="AN26" s="326"/>
      <c r="AO26" s="324"/>
      <c r="AP26" s="325" t="s">
        <v>321</v>
      </c>
      <c r="AQ26" s="326"/>
      <c r="AR26" s="324"/>
      <c r="AS26" s="325" t="s">
        <v>322</v>
      </c>
      <c r="AT26" s="326"/>
      <c r="AU26" s="324"/>
      <c r="AV26" s="325" t="s">
        <v>323</v>
      </c>
      <c r="AW26" s="341"/>
      <c r="AX26" s="338"/>
      <c r="AY26" s="339" t="s">
        <v>324</v>
      </c>
      <c r="AZ26" s="340"/>
      <c r="BA26" s="324"/>
      <c r="BB26" s="325" t="s">
        <v>325</v>
      </c>
      <c r="BC26" s="326"/>
    </row>
    <row r="27" spans="2:55" s="394" customFormat="1" ht="15.75" customHeight="1">
      <c r="B27" s="407">
        <v>87</v>
      </c>
      <c r="C27" s="408"/>
      <c r="D27" s="409" t="s">
        <v>326</v>
      </c>
      <c r="E27" s="407">
        <v>88</v>
      </c>
      <c r="F27" s="408"/>
      <c r="G27" s="409" t="s">
        <v>327</v>
      </c>
      <c r="K27" s="407" t="s">
        <v>415</v>
      </c>
      <c r="L27" s="408"/>
      <c r="M27" s="409" t="s">
        <v>416</v>
      </c>
      <c r="N27" s="407" t="s">
        <v>417</v>
      </c>
      <c r="O27" s="408"/>
      <c r="P27" s="409" t="s">
        <v>418</v>
      </c>
      <c r="Q27" s="407" t="s">
        <v>419</v>
      </c>
      <c r="R27" s="408"/>
      <c r="S27" s="409" t="s">
        <v>420</v>
      </c>
      <c r="T27" s="407" t="s">
        <v>421</v>
      </c>
      <c r="U27" s="408"/>
      <c r="V27" s="409" t="s">
        <v>422</v>
      </c>
      <c r="W27" s="407" t="s">
        <v>423</v>
      </c>
      <c r="X27" s="408"/>
      <c r="Y27" s="409" t="s">
        <v>424</v>
      </c>
      <c r="Z27" s="407" t="s">
        <v>425</v>
      </c>
      <c r="AA27" s="408"/>
      <c r="AB27" s="409" t="s">
        <v>426</v>
      </c>
      <c r="AC27" s="407" t="s">
        <v>427</v>
      </c>
      <c r="AD27" s="408"/>
      <c r="AE27" s="409" t="s">
        <v>428</v>
      </c>
      <c r="AF27" s="407" t="s">
        <v>429</v>
      </c>
      <c r="AG27" s="408"/>
      <c r="AH27" s="409" t="s">
        <v>430</v>
      </c>
      <c r="AI27" s="407" t="s">
        <v>431</v>
      </c>
      <c r="AJ27" s="408"/>
      <c r="AK27" s="409" t="s">
        <v>432</v>
      </c>
      <c r="AN27" s="395"/>
      <c r="AO27" s="407" t="s">
        <v>433</v>
      </c>
      <c r="AP27" s="408"/>
      <c r="AQ27" s="409" t="s">
        <v>434</v>
      </c>
      <c r="AT27" s="395"/>
      <c r="AU27" s="407" t="s">
        <v>435</v>
      </c>
      <c r="AV27" s="408"/>
      <c r="AW27" s="409" t="s">
        <v>436</v>
      </c>
      <c r="AZ27" s="395"/>
      <c r="BA27" s="411" t="s">
        <v>437</v>
      </c>
      <c r="BB27" s="408"/>
      <c r="BC27" s="409" t="s">
        <v>438</v>
      </c>
    </row>
    <row r="28" spans="2:55" s="421" customFormat="1" ht="15.75" customHeight="1">
      <c r="B28" s="413"/>
      <c r="C28" s="414"/>
      <c r="D28" s="415" t="s">
        <v>606</v>
      </c>
      <c r="E28" s="413" t="s">
        <v>543</v>
      </c>
      <c r="F28" s="414"/>
      <c r="G28" s="415" t="s">
        <v>702</v>
      </c>
      <c r="K28" s="413"/>
      <c r="L28" s="414"/>
      <c r="M28" s="415"/>
      <c r="N28" s="413"/>
      <c r="O28" s="414"/>
      <c r="P28" s="415"/>
      <c r="Q28" s="413"/>
      <c r="R28" s="414"/>
      <c r="S28" s="415"/>
      <c r="T28" s="413"/>
      <c r="U28" s="414"/>
      <c r="V28" s="415"/>
      <c r="W28" s="413"/>
      <c r="X28" s="414"/>
      <c r="Y28" s="415"/>
      <c r="Z28" s="413"/>
      <c r="AA28" s="414"/>
      <c r="AB28" s="415"/>
      <c r="AC28" s="413"/>
      <c r="AD28" s="414"/>
      <c r="AE28" s="415"/>
      <c r="AF28" s="413"/>
      <c r="AG28" s="414"/>
      <c r="AH28" s="415"/>
      <c r="AI28" s="413"/>
      <c r="AJ28" s="414"/>
      <c r="AK28" s="415"/>
      <c r="AN28" s="425"/>
      <c r="AO28" s="413"/>
      <c r="AP28" s="414"/>
      <c r="AQ28" s="415"/>
      <c r="AT28" s="425"/>
      <c r="AU28" s="430"/>
      <c r="AV28" s="414"/>
      <c r="AW28" s="415"/>
      <c r="AZ28" s="425"/>
      <c r="BA28" s="419"/>
      <c r="BB28" s="414"/>
      <c r="BC28" s="415"/>
    </row>
    <row r="29" spans="2:55" s="296" customFormat="1" ht="45.75">
      <c r="B29" s="297"/>
      <c r="C29" s="322" t="s">
        <v>89</v>
      </c>
      <c r="D29" s="299"/>
      <c r="E29" s="297"/>
      <c r="F29" s="322" t="s">
        <v>90</v>
      </c>
      <c r="G29" s="299"/>
      <c r="H29" s="282"/>
      <c r="I29" s="282" t="s">
        <v>328</v>
      </c>
      <c r="J29" s="282"/>
      <c r="K29" s="297"/>
      <c r="L29" s="322" t="s">
        <v>91</v>
      </c>
      <c r="M29" s="299"/>
      <c r="N29" s="297"/>
      <c r="O29" s="322" t="s">
        <v>92</v>
      </c>
      <c r="P29" s="299"/>
      <c r="Q29" s="297"/>
      <c r="R29" s="322" t="s">
        <v>93</v>
      </c>
      <c r="S29" s="299"/>
      <c r="T29" s="297"/>
      <c r="U29" s="322" t="s">
        <v>94</v>
      </c>
      <c r="V29" s="299"/>
      <c r="W29" s="297"/>
      <c r="X29" s="322" t="s">
        <v>95</v>
      </c>
      <c r="Y29" s="299"/>
      <c r="Z29" s="297"/>
      <c r="AA29" s="322" t="s">
        <v>96</v>
      </c>
      <c r="AB29" s="299"/>
      <c r="AC29" s="297"/>
      <c r="AD29" s="322" t="s">
        <v>97</v>
      </c>
      <c r="AE29" s="299"/>
      <c r="AF29" s="297"/>
      <c r="AG29" s="322" t="s">
        <v>439</v>
      </c>
      <c r="AH29" s="299"/>
      <c r="AI29" s="297"/>
      <c r="AJ29" s="322" t="s">
        <v>440</v>
      </c>
      <c r="AK29" s="299"/>
      <c r="AL29" s="282"/>
      <c r="AN29" s="283"/>
      <c r="AO29" s="297"/>
      <c r="AP29" s="322" t="s">
        <v>98</v>
      </c>
      <c r="AQ29" s="299"/>
      <c r="AR29" s="282"/>
      <c r="AT29" s="283"/>
      <c r="AU29" s="297"/>
      <c r="AV29" s="322" t="s">
        <v>441</v>
      </c>
      <c r="AW29" s="299"/>
      <c r="AX29" s="282"/>
      <c r="AZ29" s="283"/>
      <c r="BA29" s="337"/>
      <c r="BB29" s="322" t="s">
        <v>442</v>
      </c>
      <c r="BC29" s="299"/>
    </row>
    <row r="30" spans="2:55" s="306" customFormat="1" ht="15.75" customHeight="1" thickBot="1">
      <c r="B30" s="324"/>
      <c r="C30" s="325" t="s">
        <v>329</v>
      </c>
      <c r="D30" s="326"/>
      <c r="E30" s="324"/>
      <c r="F30" s="325" t="s">
        <v>330</v>
      </c>
      <c r="G30" s="326"/>
      <c r="K30" s="324"/>
      <c r="L30" s="332" t="s">
        <v>443</v>
      </c>
      <c r="M30" s="326"/>
      <c r="N30" s="324"/>
      <c r="O30" s="325" t="s">
        <v>444</v>
      </c>
      <c r="P30" s="326"/>
      <c r="Q30" s="324"/>
      <c r="R30" s="325" t="s">
        <v>445</v>
      </c>
      <c r="S30" s="326"/>
      <c r="T30" s="324"/>
      <c r="U30" s="325" t="s">
        <v>446</v>
      </c>
      <c r="V30" s="326"/>
      <c r="W30" s="324"/>
      <c r="X30" s="325" t="s">
        <v>447</v>
      </c>
      <c r="Y30" s="326"/>
      <c r="Z30" s="324"/>
      <c r="AA30" s="325" t="s">
        <v>448</v>
      </c>
      <c r="AB30" s="326"/>
      <c r="AC30" s="324"/>
      <c r="AD30" s="325"/>
      <c r="AE30" s="326"/>
      <c r="AF30" s="324"/>
      <c r="AG30" s="325"/>
      <c r="AH30" s="326"/>
      <c r="AI30" s="324"/>
      <c r="AJ30" s="325"/>
      <c r="AK30" s="326"/>
      <c r="AN30" s="315"/>
      <c r="AO30" s="324"/>
      <c r="AP30" s="325"/>
      <c r="AQ30" s="326"/>
      <c r="AT30" s="315"/>
      <c r="AU30" s="324"/>
      <c r="AV30" s="325"/>
      <c r="AW30" s="326"/>
      <c r="AZ30" s="315"/>
      <c r="BA30" s="338"/>
      <c r="BB30" s="339"/>
      <c r="BC30" s="340"/>
    </row>
    <row r="31" spans="2:55" s="306" customFormat="1" ht="15.75" customHeight="1">
      <c r="B31" s="319"/>
      <c r="C31" s="319"/>
      <c r="D31" s="333"/>
      <c r="E31" s="319"/>
      <c r="F31" s="319"/>
      <c r="G31" s="333"/>
      <c r="K31" s="319"/>
      <c r="L31" s="319"/>
      <c r="M31" s="333"/>
      <c r="N31" s="319"/>
      <c r="O31" s="319"/>
      <c r="P31" s="333"/>
      <c r="Q31" s="319"/>
      <c r="R31" s="319"/>
      <c r="S31" s="333"/>
      <c r="T31" s="319"/>
      <c r="U31" s="319"/>
      <c r="V31" s="333"/>
      <c r="W31" s="319"/>
      <c r="X31" s="319"/>
      <c r="Y31" s="333"/>
      <c r="Z31" s="319"/>
      <c r="AA31" s="319"/>
      <c r="AB31" s="333"/>
      <c r="AC31" s="319"/>
      <c r="AD31" s="319"/>
      <c r="AE31" s="333"/>
      <c r="AF31" s="319"/>
      <c r="AG31" s="319"/>
      <c r="AH31" s="333"/>
      <c r="AI31" s="319"/>
      <c r="AJ31" s="319"/>
      <c r="AK31" s="333"/>
      <c r="AN31" s="315"/>
      <c r="AO31" s="319"/>
      <c r="AP31" s="319"/>
      <c r="AQ31" s="333"/>
      <c r="AT31" s="315"/>
      <c r="AU31" s="319"/>
      <c r="AV31" s="319"/>
      <c r="AW31" s="333"/>
      <c r="AZ31" s="315"/>
      <c r="BA31" s="319"/>
      <c r="BB31" s="319"/>
      <c r="BC31" s="333"/>
    </row>
    <row r="32" spans="2:55" s="282" customFormat="1" ht="15.75" customHeight="1">
      <c r="B32" s="311"/>
      <c r="C32" s="311"/>
      <c r="D32" s="334"/>
      <c r="E32" s="311"/>
      <c r="F32" s="311"/>
      <c r="G32" s="334"/>
      <c r="M32" s="283"/>
      <c r="P32" s="283"/>
      <c r="S32" s="283"/>
      <c r="V32" s="283"/>
      <c r="Y32" s="283"/>
      <c r="AB32" s="283"/>
      <c r="AE32" s="283"/>
      <c r="AH32" s="283"/>
      <c r="AK32" s="283"/>
      <c r="AN32" s="283"/>
      <c r="AQ32" s="283"/>
      <c r="AT32" s="283"/>
      <c r="AW32" s="283"/>
      <c r="AZ32" s="283"/>
      <c r="BC32" s="283"/>
    </row>
    <row r="33" spans="4:55" s="394" customFormat="1" ht="15.75" customHeight="1">
      <c r="D33" s="395"/>
      <c r="G33" s="395"/>
      <c r="H33" s="407">
        <v>57</v>
      </c>
      <c r="I33" s="408"/>
      <c r="J33" s="409" t="s">
        <v>331</v>
      </c>
      <c r="K33" s="407">
        <v>58</v>
      </c>
      <c r="L33" s="408"/>
      <c r="M33" s="409" t="s">
        <v>332</v>
      </c>
      <c r="N33" s="407">
        <v>59</v>
      </c>
      <c r="O33" s="408"/>
      <c r="P33" s="409" t="s">
        <v>333</v>
      </c>
      <c r="Q33" s="407">
        <v>60</v>
      </c>
      <c r="R33" s="408"/>
      <c r="S33" s="409" t="s">
        <v>334</v>
      </c>
      <c r="T33" s="407">
        <v>61</v>
      </c>
      <c r="U33" s="408"/>
      <c r="V33" s="409" t="s">
        <v>335</v>
      </c>
      <c r="W33" s="407">
        <v>62</v>
      </c>
      <c r="X33" s="408"/>
      <c r="Y33" s="409" t="s">
        <v>336</v>
      </c>
      <c r="Z33" s="407">
        <v>63</v>
      </c>
      <c r="AA33" s="408"/>
      <c r="AB33" s="409" t="s">
        <v>337</v>
      </c>
      <c r="AC33" s="407">
        <v>64</v>
      </c>
      <c r="AD33" s="408"/>
      <c r="AE33" s="409" t="s">
        <v>338</v>
      </c>
      <c r="AF33" s="407">
        <v>65</v>
      </c>
      <c r="AG33" s="408"/>
      <c r="AH33" s="409" t="s">
        <v>339</v>
      </c>
      <c r="AI33" s="407">
        <v>66</v>
      </c>
      <c r="AJ33" s="408"/>
      <c r="AK33" s="409" t="s">
        <v>340</v>
      </c>
      <c r="AL33" s="407">
        <v>67</v>
      </c>
      <c r="AM33" s="408"/>
      <c r="AN33" s="409" t="s">
        <v>341</v>
      </c>
      <c r="AO33" s="407">
        <v>68</v>
      </c>
      <c r="AP33" s="408"/>
      <c r="AQ33" s="409" t="s">
        <v>342</v>
      </c>
      <c r="AR33" s="407">
        <v>69</v>
      </c>
      <c r="AS33" s="408"/>
      <c r="AT33" s="409" t="s">
        <v>343</v>
      </c>
      <c r="AU33" s="407">
        <v>70</v>
      </c>
      <c r="AV33" s="408"/>
      <c r="AW33" s="409" t="s">
        <v>344</v>
      </c>
      <c r="AX33" s="407">
        <v>71</v>
      </c>
      <c r="AY33" s="408"/>
      <c r="AZ33" s="409" t="s">
        <v>345</v>
      </c>
      <c r="BC33" s="395"/>
    </row>
    <row r="34" spans="4:55" s="421" customFormat="1" ht="15.75" customHeight="1">
      <c r="D34" s="425"/>
      <c r="G34" s="425"/>
      <c r="H34" s="413" t="s">
        <v>579</v>
      </c>
      <c r="I34" s="414"/>
      <c r="J34" s="415" t="s">
        <v>703</v>
      </c>
      <c r="K34" s="413" t="s">
        <v>472</v>
      </c>
      <c r="L34" s="414"/>
      <c r="M34" s="417" t="s">
        <v>798</v>
      </c>
      <c r="N34" s="413" t="s">
        <v>764</v>
      </c>
      <c r="O34" s="414"/>
      <c r="P34" s="415" t="s">
        <v>799</v>
      </c>
      <c r="Q34" s="413" t="s">
        <v>540</v>
      </c>
      <c r="R34" s="414"/>
      <c r="S34" s="415" t="s">
        <v>703</v>
      </c>
      <c r="T34" s="413" t="s">
        <v>764</v>
      </c>
      <c r="U34" s="414"/>
      <c r="V34" s="415" t="s">
        <v>703</v>
      </c>
      <c r="W34" s="413" t="s">
        <v>520</v>
      </c>
      <c r="X34" s="414"/>
      <c r="Y34" s="417" t="s">
        <v>800</v>
      </c>
      <c r="Z34" s="413" t="s">
        <v>765</v>
      </c>
      <c r="AA34" s="414"/>
      <c r="AB34" s="417" t="s">
        <v>800</v>
      </c>
      <c r="AC34" s="413" t="s">
        <v>512</v>
      </c>
      <c r="AD34" s="414"/>
      <c r="AE34" s="415" t="s">
        <v>703</v>
      </c>
      <c r="AF34" s="413" t="s">
        <v>727</v>
      </c>
      <c r="AG34" s="414"/>
      <c r="AH34" s="417" t="s">
        <v>798</v>
      </c>
      <c r="AI34" s="413" t="s">
        <v>516</v>
      </c>
      <c r="AJ34" s="414"/>
      <c r="AK34" s="415" t="s">
        <v>703</v>
      </c>
      <c r="AL34" s="413" t="s">
        <v>468</v>
      </c>
      <c r="AM34" s="414"/>
      <c r="AN34" s="415" t="s">
        <v>703</v>
      </c>
      <c r="AO34" s="413" t="s">
        <v>529</v>
      </c>
      <c r="AP34" s="414"/>
      <c r="AQ34" s="415" t="s">
        <v>703</v>
      </c>
      <c r="AR34" s="413" t="s">
        <v>526</v>
      </c>
      <c r="AS34" s="414"/>
      <c r="AT34" s="415" t="s">
        <v>721</v>
      </c>
      <c r="AU34" s="413" t="s">
        <v>727</v>
      </c>
      <c r="AV34" s="414"/>
      <c r="AW34" s="417" t="s">
        <v>800</v>
      </c>
      <c r="AX34" s="413" t="s">
        <v>504</v>
      </c>
      <c r="AY34" s="414"/>
      <c r="AZ34" s="415" t="s">
        <v>703</v>
      </c>
      <c r="BC34" s="425"/>
    </row>
    <row r="35" spans="2:55" s="296" customFormat="1" ht="45.75">
      <c r="B35" s="282"/>
      <c r="D35" s="283"/>
      <c r="E35" s="282"/>
      <c r="G35" s="283"/>
      <c r="H35" s="297"/>
      <c r="I35" s="322" t="s">
        <v>100</v>
      </c>
      <c r="J35" s="299"/>
      <c r="K35" s="297"/>
      <c r="L35" s="322" t="s">
        <v>101</v>
      </c>
      <c r="M35" s="299"/>
      <c r="N35" s="297"/>
      <c r="O35" s="322" t="s">
        <v>102</v>
      </c>
      <c r="P35" s="299"/>
      <c r="Q35" s="297"/>
      <c r="R35" s="322" t="s">
        <v>103</v>
      </c>
      <c r="S35" s="299"/>
      <c r="T35" s="297"/>
      <c r="U35" s="322" t="s">
        <v>104</v>
      </c>
      <c r="V35" s="299"/>
      <c r="W35" s="297"/>
      <c r="X35" s="322" t="s">
        <v>105</v>
      </c>
      <c r="Y35" s="299"/>
      <c r="Z35" s="297"/>
      <c r="AA35" s="322" t="s">
        <v>106</v>
      </c>
      <c r="AB35" s="299"/>
      <c r="AC35" s="297"/>
      <c r="AD35" s="322" t="s">
        <v>107</v>
      </c>
      <c r="AE35" s="299"/>
      <c r="AF35" s="297"/>
      <c r="AG35" s="322" t="s">
        <v>108</v>
      </c>
      <c r="AH35" s="299"/>
      <c r="AI35" s="297"/>
      <c r="AJ35" s="322" t="s">
        <v>109</v>
      </c>
      <c r="AK35" s="299"/>
      <c r="AL35" s="297"/>
      <c r="AM35" s="322" t="s">
        <v>110</v>
      </c>
      <c r="AN35" s="299"/>
      <c r="AO35" s="297"/>
      <c r="AP35" s="322" t="s">
        <v>111</v>
      </c>
      <c r="AQ35" s="299"/>
      <c r="AR35" s="297"/>
      <c r="AS35" s="322" t="s">
        <v>112</v>
      </c>
      <c r="AT35" s="299"/>
      <c r="AU35" s="297"/>
      <c r="AV35" s="322" t="s">
        <v>113</v>
      </c>
      <c r="AW35" s="299"/>
      <c r="AX35" s="297"/>
      <c r="AY35" s="322" t="s">
        <v>114</v>
      </c>
      <c r="AZ35" s="299"/>
      <c r="BA35" s="282"/>
      <c r="BC35" s="283"/>
    </row>
    <row r="36" spans="4:55" s="306" customFormat="1" ht="15.75" customHeight="1">
      <c r="D36" s="315"/>
      <c r="G36" s="315"/>
      <c r="H36" s="318"/>
      <c r="I36" s="319" t="s">
        <v>346</v>
      </c>
      <c r="J36" s="320"/>
      <c r="K36" s="318"/>
      <c r="L36" s="319" t="s">
        <v>347</v>
      </c>
      <c r="M36" s="320"/>
      <c r="N36" s="318"/>
      <c r="O36" s="335" t="s">
        <v>348</v>
      </c>
      <c r="P36" s="320"/>
      <c r="Q36" s="318"/>
      <c r="R36" s="319" t="s">
        <v>349</v>
      </c>
      <c r="S36" s="320"/>
      <c r="T36" s="318"/>
      <c r="U36" s="319" t="s">
        <v>350</v>
      </c>
      <c r="V36" s="320"/>
      <c r="W36" s="318"/>
      <c r="X36" s="319" t="s">
        <v>351</v>
      </c>
      <c r="Y36" s="320"/>
      <c r="Z36" s="318"/>
      <c r="AA36" s="319" t="s">
        <v>352</v>
      </c>
      <c r="AB36" s="320"/>
      <c r="AC36" s="318"/>
      <c r="AD36" s="319" t="s">
        <v>353</v>
      </c>
      <c r="AE36" s="320"/>
      <c r="AF36" s="318"/>
      <c r="AG36" s="319" t="s">
        <v>354</v>
      </c>
      <c r="AH36" s="320"/>
      <c r="AI36" s="318"/>
      <c r="AJ36" s="319" t="s">
        <v>355</v>
      </c>
      <c r="AK36" s="320"/>
      <c r="AL36" s="318"/>
      <c r="AM36" s="319" t="s">
        <v>356</v>
      </c>
      <c r="AN36" s="320"/>
      <c r="AO36" s="318"/>
      <c r="AP36" s="319" t="s">
        <v>357</v>
      </c>
      <c r="AQ36" s="320"/>
      <c r="AR36" s="318"/>
      <c r="AS36" s="319" t="s">
        <v>358</v>
      </c>
      <c r="AT36" s="320"/>
      <c r="AU36" s="318"/>
      <c r="AV36" s="319" t="s">
        <v>359</v>
      </c>
      <c r="AW36" s="320"/>
      <c r="AX36" s="318"/>
      <c r="AY36" s="319" t="s">
        <v>360</v>
      </c>
      <c r="AZ36" s="320"/>
      <c r="BC36" s="315"/>
    </row>
    <row r="37" spans="4:55" s="394" customFormat="1" ht="15.75" customHeight="1">
      <c r="D37" s="395"/>
      <c r="G37" s="395"/>
      <c r="H37" s="407">
        <v>89</v>
      </c>
      <c r="I37" s="408"/>
      <c r="J37" s="409" t="s">
        <v>361</v>
      </c>
      <c r="K37" s="407">
        <v>90</v>
      </c>
      <c r="L37" s="408"/>
      <c r="M37" s="409" t="s">
        <v>362</v>
      </c>
      <c r="N37" s="407">
        <v>91</v>
      </c>
      <c r="O37" s="408"/>
      <c r="P37" s="409" t="s">
        <v>363</v>
      </c>
      <c r="Q37" s="407">
        <v>92</v>
      </c>
      <c r="R37" s="408"/>
      <c r="S37" s="409" t="s">
        <v>364</v>
      </c>
      <c r="T37" s="407">
        <v>93</v>
      </c>
      <c r="U37" s="408"/>
      <c r="V37" s="409" t="s">
        <v>365</v>
      </c>
      <c r="W37" s="407">
        <v>94</v>
      </c>
      <c r="X37" s="408"/>
      <c r="Y37" s="409" t="s">
        <v>366</v>
      </c>
      <c r="Z37" s="407">
        <v>95</v>
      </c>
      <c r="AA37" s="408"/>
      <c r="AB37" s="409" t="s">
        <v>367</v>
      </c>
      <c r="AC37" s="407">
        <v>96</v>
      </c>
      <c r="AD37" s="408"/>
      <c r="AE37" s="409" t="s">
        <v>368</v>
      </c>
      <c r="AF37" s="407">
        <v>97</v>
      </c>
      <c r="AG37" s="408"/>
      <c r="AH37" s="409" t="s">
        <v>368</v>
      </c>
      <c r="AI37" s="407">
        <v>98</v>
      </c>
      <c r="AJ37" s="408"/>
      <c r="AK37" s="409" t="s">
        <v>369</v>
      </c>
      <c r="AL37" s="407">
        <v>99</v>
      </c>
      <c r="AM37" s="408"/>
      <c r="AN37" s="409" t="s">
        <v>370</v>
      </c>
      <c r="AO37" s="407">
        <v>100</v>
      </c>
      <c r="AP37" s="408"/>
      <c r="AQ37" s="409" t="s">
        <v>371</v>
      </c>
      <c r="AR37" s="407">
        <v>101</v>
      </c>
      <c r="AS37" s="408"/>
      <c r="AT37" s="409" t="s">
        <v>372</v>
      </c>
      <c r="AU37" s="407">
        <v>102</v>
      </c>
      <c r="AV37" s="408"/>
      <c r="AW37" s="409" t="s">
        <v>373</v>
      </c>
      <c r="AX37" s="407">
        <v>103</v>
      </c>
      <c r="AY37" s="408"/>
      <c r="AZ37" s="409" t="s">
        <v>374</v>
      </c>
      <c r="BC37" s="395"/>
    </row>
    <row r="38" spans="4:55" s="421" customFormat="1" ht="15.75" customHeight="1">
      <c r="D38" s="425"/>
      <c r="G38" s="425"/>
      <c r="H38" s="413" t="s">
        <v>727</v>
      </c>
      <c r="I38" s="414"/>
      <c r="J38" s="415" t="s">
        <v>703</v>
      </c>
      <c r="K38" s="413" t="s">
        <v>728</v>
      </c>
      <c r="L38" s="414"/>
      <c r="M38" s="415" t="s">
        <v>704</v>
      </c>
      <c r="N38" s="413" t="s">
        <v>730</v>
      </c>
      <c r="O38" s="414"/>
      <c r="P38" s="417" t="s">
        <v>801</v>
      </c>
      <c r="Q38" s="413" t="s">
        <v>531</v>
      </c>
      <c r="R38" s="414"/>
      <c r="S38" s="417" t="s">
        <v>802</v>
      </c>
      <c r="T38" s="413" t="s">
        <v>492</v>
      </c>
      <c r="U38" s="414"/>
      <c r="V38" s="415" t="s">
        <v>803</v>
      </c>
      <c r="W38" s="413" t="s">
        <v>501</v>
      </c>
      <c r="X38" s="414"/>
      <c r="Y38" s="415" t="s">
        <v>804</v>
      </c>
      <c r="Z38" s="413" t="s">
        <v>728</v>
      </c>
      <c r="AA38" s="414"/>
      <c r="AB38" s="415" t="s">
        <v>805</v>
      </c>
      <c r="AC38" s="413" t="s">
        <v>728</v>
      </c>
      <c r="AD38" s="414"/>
      <c r="AE38" s="415" t="s">
        <v>703</v>
      </c>
      <c r="AF38" s="413" t="s">
        <v>728</v>
      </c>
      <c r="AG38" s="414"/>
      <c r="AH38" s="415" t="s">
        <v>806</v>
      </c>
      <c r="AI38" s="413" t="s">
        <v>728</v>
      </c>
      <c r="AJ38" s="414"/>
      <c r="AK38" s="415" t="s">
        <v>703</v>
      </c>
      <c r="AL38" s="413" t="s">
        <v>728</v>
      </c>
      <c r="AM38" s="414"/>
      <c r="AN38" s="415" t="s">
        <v>703</v>
      </c>
      <c r="AO38" s="413" t="s">
        <v>728</v>
      </c>
      <c r="AP38" s="414"/>
      <c r="AQ38" s="415" t="s">
        <v>703</v>
      </c>
      <c r="AR38" s="413" t="s">
        <v>728</v>
      </c>
      <c r="AS38" s="414"/>
      <c r="AT38" s="415" t="s">
        <v>703</v>
      </c>
      <c r="AU38" s="413" t="s">
        <v>728</v>
      </c>
      <c r="AV38" s="414"/>
      <c r="AW38" s="415" t="s">
        <v>722</v>
      </c>
      <c r="AX38" s="413" t="s">
        <v>728</v>
      </c>
      <c r="AY38" s="414"/>
      <c r="AZ38" s="415" t="s">
        <v>703</v>
      </c>
      <c r="BC38" s="425"/>
    </row>
    <row r="39" spans="2:55" s="296" customFormat="1" ht="45.75">
      <c r="B39" s="282"/>
      <c r="D39" s="283"/>
      <c r="E39" s="282"/>
      <c r="G39" s="283"/>
      <c r="H39" s="297"/>
      <c r="I39" s="322" t="s">
        <v>116</v>
      </c>
      <c r="J39" s="299"/>
      <c r="K39" s="297"/>
      <c r="L39" s="322" t="s">
        <v>117</v>
      </c>
      <c r="M39" s="299"/>
      <c r="N39" s="297"/>
      <c r="O39" s="322" t="s">
        <v>118</v>
      </c>
      <c r="P39" s="299"/>
      <c r="Q39" s="297"/>
      <c r="R39" s="322" t="s">
        <v>119</v>
      </c>
      <c r="S39" s="299"/>
      <c r="T39" s="297"/>
      <c r="U39" s="322" t="s">
        <v>120</v>
      </c>
      <c r="V39" s="299"/>
      <c r="W39" s="297"/>
      <c r="X39" s="322" t="s">
        <v>121</v>
      </c>
      <c r="Y39" s="299"/>
      <c r="Z39" s="297"/>
      <c r="AA39" s="322" t="s">
        <v>122</v>
      </c>
      <c r="AB39" s="299"/>
      <c r="AC39" s="297"/>
      <c r="AD39" s="322" t="s">
        <v>123</v>
      </c>
      <c r="AE39" s="299"/>
      <c r="AF39" s="297"/>
      <c r="AG39" s="322" t="s">
        <v>124</v>
      </c>
      <c r="AH39" s="299"/>
      <c r="AI39" s="297"/>
      <c r="AJ39" s="322" t="s">
        <v>125</v>
      </c>
      <c r="AK39" s="299"/>
      <c r="AL39" s="297"/>
      <c r="AM39" s="322" t="s">
        <v>126</v>
      </c>
      <c r="AN39" s="299"/>
      <c r="AO39" s="297"/>
      <c r="AP39" s="322" t="s">
        <v>127</v>
      </c>
      <c r="AQ39" s="299"/>
      <c r="AR39" s="297"/>
      <c r="AS39" s="322" t="s">
        <v>128</v>
      </c>
      <c r="AT39" s="299"/>
      <c r="AU39" s="297"/>
      <c r="AV39" s="322" t="s">
        <v>129</v>
      </c>
      <c r="AW39" s="299"/>
      <c r="AX39" s="297"/>
      <c r="AY39" s="322" t="s">
        <v>130</v>
      </c>
      <c r="AZ39" s="299"/>
      <c r="BA39" s="282"/>
      <c r="BC39" s="283"/>
    </row>
    <row r="40" spans="4:55" s="306" customFormat="1" ht="15.75" customHeight="1">
      <c r="D40" s="315"/>
      <c r="G40" s="315"/>
      <c r="H40" s="324"/>
      <c r="I40" s="325" t="s">
        <v>375</v>
      </c>
      <c r="J40" s="326"/>
      <c r="K40" s="324"/>
      <c r="L40" s="325" t="s">
        <v>376</v>
      </c>
      <c r="M40" s="326"/>
      <c r="N40" s="324"/>
      <c r="O40" s="325" t="s">
        <v>377</v>
      </c>
      <c r="P40" s="326"/>
      <c r="Q40" s="324"/>
      <c r="R40" s="325" t="s">
        <v>378</v>
      </c>
      <c r="S40" s="326"/>
      <c r="T40" s="324"/>
      <c r="U40" s="325" t="s">
        <v>379</v>
      </c>
      <c r="V40" s="326"/>
      <c r="W40" s="324"/>
      <c r="X40" s="325" t="s">
        <v>380</v>
      </c>
      <c r="Y40" s="326"/>
      <c r="Z40" s="324"/>
      <c r="AA40" s="325" t="s">
        <v>381</v>
      </c>
      <c r="AB40" s="326"/>
      <c r="AC40" s="324"/>
      <c r="AD40" s="325" t="s">
        <v>382</v>
      </c>
      <c r="AE40" s="326"/>
      <c r="AF40" s="324"/>
      <c r="AG40" s="325" t="s">
        <v>383</v>
      </c>
      <c r="AH40" s="326"/>
      <c r="AI40" s="324"/>
      <c r="AJ40" s="325" t="s">
        <v>384</v>
      </c>
      <c r="AK40" s="326"/>
      <c r="AL40" s="324"/>
      <c r="AM40" s="325" t="s">
        <v>385</v>
      </c>
      <c r="AN40" s="326"/>
      <c r="AO40" s="324"/>
      <c r="AP40" s="325" t="s">
        <v>386</v>
      </c>
      <c r="AQ40" s="326"/>
      <c r="AR40" s="324"/>
      <c r="AS40" s="332" t="s">
        <v>387</v>
      </c>
      <c r="AT40" s="326"/>
      <c r="AU40" s="324"/>
      <c r="AV40" s="325" t="s">
        <v>388</v>
      </c>
      <c r="AW40" s="326"/>
      <c r="AX40" s="324"/>
      <c r="AY40" s="325" t="s">
        <v>389</v>
      </c>
      <c r="AZ40" s="326"/>
      <c r="BC40" s="315"/>
    </row>
    <row r="41" spans="4:55" s="282" customFormat="1" ht="15.75" customHeight="1">
      <c r="D41" s="283"/>
      <c r="G41" s="283"/>
      <c r="M41" s="283"/>
      <c r="P41" s="283"/>
      <c r="S41" s="283"/>
      <c r="V41" s="283"/>
      <c r="Y41" s="283"/>
      <c r="AB41" s="283"/>
      <c r="AE41" s="283"/>
      <c r="AH41" s="283"/>
      <c r="AK41" s="283"/>
      <c r="AN41" s="283"/>
      <c r="AQ41" s="283"/>
      <c r="AT41" s="283"/>
      <c r="AW41" s="283"/>
      <c r="AZ41" s="283"/>
      <c r="BC41" s="283"/>
    </row>
    <row r="42" spans="4:55" s="282" customFormat="1" ht="34.5" customHeight="1">
      <c r="D42" s="283"/>
      <c r="G42" s="283"/>
      <c r="M42" s="283"/>
      <c r="P42" s="283"/>
      <c r="S42" s="283"/>
      <c r="V42" s="283"/>
      <c r="Y42" s="283"/>
      <c r="AB42" s="283"/>
      <c r="AE42" s="283"/>
      <c r="AH42" s="283"/>
      <c r="AK42" s="283"/>
      <c r="AN42" s="283"/>
      <c r="AQ42" s="283"/>
      <c r="AT42" s="283"/>
      <c r="AW42" s="283"/>
      <c r="AZ42" s="283"/>
      <c r="BC42" s="283"/>
    </row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</sheetData>
  <sheetProtection/>
  <printOptions horizontalCentered="1" verticalCentered="1"/>
  <pageMargins left="0.75" right="0.75" top="1" bottom="1" header="0.5" footer="0.5"/>
  <pageSetup fitToHeight="1" fitToWidth="1" horizontalDpi="120" verticalDpi="120" orientation="landscape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C33"/>
  <sheetViews>
    <sheetView showGridLines="0" zoomScale="50" zoomScaleNormal="50" zoomScalePageLayoutView="0" workbookViewId="0" topLeftCell="A1">
      <selection activeCell="A1" sqref="A1"/>
    </sheetView>
  </sheetViews>
  <sheetFormatPr defaultColWidth="3.625" defaultRowHeight="19.5" customHeight="1"/>
  <cols>
    <col min="1" max="1" width="3.625" style="191" customWidth="1"/>
    <col min="2" max="2" width="3.625" style="200" customWidth="1"/>
    <col min="3" max="3" width="4.125" style="191" customWidth="1"/>
    <col min="4" max="4" width="4.125" style="224" customWidth="1"/>
    <col min="5" max="5" width="4.125" style="200" customWidth="1"/>
    <col min="6" max="6" width="4.125" style="191" customWidth="1"/>
    <col min="7" max="7" width="4.125" style="224" customWidth="1"/>
    <col min="8" max="8" width="4.125" style="200" customWidth="1"/>
    <col min="9" max="9" width="4.125" style="191" customWidth="1"/>
    <col min="10" max="11" width="4.125" style="200" customWidth="1"/>
    <col min="12" max="12" width="4.125" style="191" customWidth="1"/>
    <col min="13" max="13" width="4.125" style="224" customWidth="1"/>
    <col min="14" max="14" width="4.125" style="200" customWidth="1"/>
    <col min="15" max="15" width="4.125" style="191" customWidth="1"/>
    <col min="16" max="16" width="4.125" style="224" customWidth="1"/>
    <col min="17" max="17" width="4.125" style="200" customWidth="1"/>
    <col min="18" max="18" width="4.125" style="191" customWidth="1"/>
    <col min="19" max="19" width="4.125" style="224" customWidth="1"/>
    <col min="20" max="20" width="4.125" style="200" customWidth="1"/>
    <col min="21" max="21" width="4.125" style="191" customWidth="1"/>
    <col min="22" max="22" width="4.125" style="224" customWidth="1"/>
    <col min="23" max="23" width="4.125" style="200" customWidth="1"/>
    <col min="24" max="24" width="4.125" style="191" customWidth="1"/>
    <col min="25" max="25" width="4.125" style="224" customWidth="1"/>
    <col min="26" max="26" width="4.125" style="200" customWidth="1"/>
    <col min="27" max="27" width="4.125" style="191" customWidth="1"/>
    <col min="28" max="28" width="4.125" style="224" customWidth="1"/>
    <col min="29" max="29" width="4.125" style="200" customWidth="1"/>
    <col min="30" max="30" width="4.125" style="191" customWidth="1"/>
    <col min="31" max="31" width="4.125" style="224" customWidth="1"/>
    <col min="32" max="32" width="4.125" style="200" customWidth="1"/>
    <col min="33" max="33" width="4.125" style="191" customWidth="1"/>
    <col min="34" max="34" width="4.125" style="224" customWidth="1"/>
    <col min="35" max="35" width="4.125" style="200" customWidth="1"/>
    <col min="36" max="36" width="4.125" style="191" customWidth="1"/>
    <col min="37" max="37" width="4.125" style="224" customWidth="1"/>
    <col min="38" max="38" width="4.125" style="200" customWidth="1"/>
    <col min="39" max="39" width="4.125" style="191" customWidth="1"/>
    <col min="40" max="40" width="4.125" style="224" customWidth="1"/>
    <col min="41" max="41" width="4.125" style="200" customWidth="1"/>
    <col min="42" max="42" width="4.125" style="191" customWidth="1"/>
    <col min="43" max="43" width="4.125" style="224" customWidth="1"/>
    <col min="44" max="44" width="4.125" style="200" customWidth="1"/>
    <col min="45" max="45" width="4.125" style="191" customWidth="1"/>
    <col min="46" max="46" width="4.125" style="224" customWidth="1"/>
    <col min="47" max="47" width="4.125" style="200" customWidth="1"/>
    <col min="48" max="48" width="4.125" style="191" customWidth="1"/>
    <col min="49" max="49" width="4.125" style="224" customWidth="1"/>
    <col min="50" max="50" width="4.125" style="200" customWidth="1"/>
    <col min="51" max="51" width="4.125" style="191" customWidth="1"/>
    <col min="52" max="52" width="4.125" style="224" customWidth="1"/>
    <col min="53" max="53" width="4.125" style="200" customWidth="1"/>
    <col min="54" max="54" width="4.125" style="191" customWidth="1"/>
    <col min="55" max="55" width="4.125" style="224" customWidth="1"/>
    <col min="56" max="130" width="4.125" style="191" customWidth="1"/>
    <col min="131" max="16384" width="3.625" style="191" customWidth="1"/>
  </cols>
  <sheetData>
    <row r="1" ht="15.75"/>
    <row r="2" spans="3:54" ht="15.75">
      <c r="C2" s="191" t="s">
        <v>0</v>
      </c>
      <c r="I2" s="200"/>
      <c r="L2" s="200"/>
      <c r="O2" s="200"/>
      <c r="R2" s="200"/>
      <c r="U2" s="200"/>
      <c r="W2" s="212"/>
      <c r="X2" s="212"/>
      <c r="Y2" s="212"/>
      <c r="Z2" s="212"/>
      <c r="AA2" s="212"/>
      <c r="AB2" s="212"/>
      <c r="AC2" s="212"/>
      <c r="AD2" s="212"/>
      <c r="AE2" s="212"/>
      <c r="AG2" s="200"/>
      <c r="AJ2" s="200"/>
      <c r="AM2" s="200"/>
      <c r="AP2" s="200"/>
      <c r="AS2" s="200"/>
      <c r="AV2" s="200"/>
      <c r="AY2" s="200" t="s">
        <v>24</v>
      </c>
      <c r="BB2" s="191" t="s">
        <v>180</v>
      </c>
    </row>
    <row r="3" spans="2:55" s="200" customFormat="1" ht="15.75" customHeight="1">
      <c r="B3" s="192">
        <v>1</v>
      </c>
      <c r="C3" s="203"/>
      <c r="D3" s="241" t="s">
        <v>412</v>
      </c>
      <c r="E3" s="253"/>
      <c r="F3" s="253"/>
      <c r="G3" s="254"/>
      <c r="M3" s="224"/>
      <c r="P3" s="224"/>
      <c r="S3" s="224"/>
      <c r="V3" s="224"/>
      <c r="Y3" s="224"/>
      <c r="AB3" s="224"/>
      <c r="AE3" s="224"/>
      <c r="AH3" s="224"/>
      <c r="AK3" s="224"/>
      <c r="AN3" s="224"/>
      <c r="AQ3" s="224"/>
      <c r="AT3" s="224"/>
      <c r="AW3" s="224"/>
      <c r="AX3" s="248">
        <v>1</v>
      </c>
      <c r="AY3" s="249"/>
      <c r="AZ3" s="250" t="s">
        <v>412</v>
      </c>
      <c r="BA3" s="205">
        <v>2</v>
      </c>
      <c r="BB3" s="206"/>
      <c r="BC3" s="225" t="s">
        <v>181</v>
      </c>
    </row>
    <row r="4" spans="2:55" s="194" customFormat="1" ht="50.25">
      <c r="B4" s="208"/>
      <c r="C4" s="213" t="s">
        <v>2</v>
      </c>
      <c r="D4" s="226"/>
      <c r="E4" s="253"/>
      <c r="F4" s="245"/>
      <c r="G4" s="254"/>
      <c r="H4" s="200"/>
      <c r="I4" s="220" t="s">
        <v>413</v>
      </c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28"/>
      <c r="AK4" s="224"/>
      <c r="AL4" s="200"/>
      <c r="AN4" s="224"/>
      <c r="AO4" s="200"/>
      <c r="AQ4" s="224"/>
      <c r="AR4" s="200"/>
      <c r="AT4" s="224"/>
      <c r="AU4" s="200"/>
      <c r="AW4" s="224"/>
      <c r="AX4" s="244"/>
      <c r="AY4" s="245" t="s">
        <v>2</v>
      </c>
      <c r="AZ4" s="246"/>
      <c r="BA4" s="208"/>
      <c r="BB4" s="213" t="s">
        <v>9</v>
      </c>
      <c r="BC4" s="226"/>
    </row>
    <row r="5" spans="2:55" s="229" customFormat="1" ht="15.75" customHeight="1">
      <c r="B5" s="256" t="s">
        <v>414</v>
      </c>
      <c r="C5" s="257"/>
      <c r="D5" s="258"/>
      <c r="E5" s="247"/>
      <c r="F5" s="211" t="s">
        <v>3</v>
      </c>
      <c r="G5" s="255"/>
      <c r="J5" s="231"/>
      <c r="K5" s="232"/>
      <c r="L5" s="232"/>
      <c r="M5" s="230"/>
      <c r="N5" s="232"/>
      <c r="O5" s="232"/>
      <c r="P5" s="230"/>
      <c r="Q5" s="232"/>
      <c r="R5" s="232"/>
      <c r="S5" s="230"/>
      <c r="T5" s="232"/>
      <c r="U5" s="232"/>
      <c r="V5" s="230"/>
      <c r="W5" s="232"/>
      <c r="X5" s="232"/>
      <c r="Y5" s="230"/>
      <c r="Z5" s="232"/>
      <c r="AA5" s="232"/>
      <c r="AB5" s="230"/>
      <c r="AC5" s="232"/>
      <c r="AD5" s="232"/>
      <c r="AE5" s="230"/>
      <c r="AF5" s="232"/>
      <c r="AG5" s="232"/>
      <c r="AH5" s="230"/>
      <c r="AI5" s="232"/>
      <c r="AK5" s="230"/>
      <c r="AM5" s="200" t="s">
        <v>20</v>
      </c>
      <c r="AN5" s="224"/>
      <c r="AO5" s="200"/>
      <c r="AP5" s="200" t="s">
        <v>21</v>
      </c>
      <c r="AQ5" s="224"/>
      <c r="AR5" s="200"/>
      <c r="AS5" s="200" t="s">
        <v>22</v>
      </c>
      <c r="AT5" s="224"/>
      <c r="AU5" s="200"/>
      <c r="AV5" s="200" t="s">
        <v>23</v>
      </c>
      <c r="AW5" s="230"/>
      <c r="AX5" s="251"/>
      <c r="AY5" s="251" t="s">
        <v>414</v>
      </c>
      <c r="AZ5" s="252"/>
      <c r="BA5" s="233"/>
      <c r="BB5" s="234" t="s">
        <v>183</v>
      </c>
      <c r="BC5" s="236"/>
    </row>
    <row r="6" spans="2:55" s="200" customFormat="1" ht="15.75" customHeight="1">
      <c r="B6" s="205">
        <v>3</v>
      </c>
      <c r="C6" s="206"/>
      <c r="D6" s="225">
        <v>6.94</v>
      </c>
      <c r="E6" s="205">
        <v>4</v>
      </c>
      <c r="F6" s="206"/>
      <c r="G6" s="225">
        <v>9.01</v>
      </c>
      <c r="J6" s="202"/>
      <c r="M6" s="224"/>
      <c r="P6" s="224"/>
      <c r="S6" s="224"/>
      <c r="V6" s="224"/>
      <c r="Y6" s="224"/>
      <c r="AB6" s="224"/>
      <c r="AE6" s="224"/>
      <c r="AH6" s="224"/>
      <c r="AK6" s="224"/>
      <c r="AL6" s="356">
        <v>5</v>
      </c>
      <c r="AM6" s="206"/>
      <c r="AN6" s="225" t="s">
        <v>187</v>
      </c>
      <c r="AO6" s="205">
        <v>6</v>
      </c>
      <c r="AP6" s="206"/>
      <c r="AQ6" s="225" t="s">
        <v>188</v>
      </c>
      <c r="AR6" s="205">
        <v>7</v>
      </c>
      <c r="AS6" s="206"/>
      <c r="AT6" s="225" t="s">
        <v>189</v>
      </c>
      <c r="AU6" s="205">
        <v>8</v>
      </c>
      <c r="AV6" s="206"/>
      <c r="AW6" s="225" t="s">
        <v>190</v>
      </c>
      <c r="AX6" s="205">
        <v>9</v>
      </c>
      <c r="AY6" s="206"/>
      <c r="AZ6" s="225" t="s">
        <v>191</v>
      </c>
      <c r="BA6" s="205">
        <v>10</v>
      </c>
      <c r="BB6" s="206"/>
      <c r="BC6" s="225" t="s">
        <v>192</v>
      </c>
    </row>
    <row r="7" spans="2:55" s="194" customFormat="1" ht="45.75">
      <c r="B7" s="208"/>
      <c r="C7" s="209" t="s">
        <v>10</v>
      </c>
      <c r="D7" s="226"/>
      <c r="E7" s="208"/>
      <c r="F7" s="209" t="s">
        <v>11</v>
      </c>
      <c r="G7" s="226"/>
      <c r="H7" s="20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 s="224"/>
      <c r="AL7" s="357"/>
      <c r="AM7" s="209" t="s">
        <v>12</v>
      </c>
      <c r="AN7" s="226"/>
      <c r="AO7" s="208"/>
      <c r="AP7" s="209" t="s">
        <v>13</v>
      </c>
      <c r="AQ7" s="226"/>
      <c r="AR7" s="208"/>
      <c r="AS7" s="213" t="s">
        <v>14</v>
      </c>
      <c r="AT7" s="226"/>
      <c r="AU7" s="208"/>
      <c r="AV7" s="213" t="s">
        <v>15</v>
      </c>
      <c r="AW7" s="226"/>
      <c r="AX7" s="208"/>
      <c r="AY7" s="213" t="s">
        <v>16</v>
      </c>
      <c r="AZ7" s="226"/>
      <c r="BA7" s="208"/>
      <c r="BB7" s="213" t="s">
        <v>17</v>
      </c>
      <c r="BC7" s="226"/>
    </row>
    <row r="8" spans="2:55" s="229" customFormat="1" ht="15.75" customHeight="1" thickBot="1">
      <c r="B8" s="233"/>
      <c r="C8" s="234" t="s">
        <v>193</v>
      </c>
      <c r="D8" s="236"/>
      <c r="E8" s="237"/>
      <c r="F8" s="238" t="s">
        <v>194</v>
      </c>
      <c r="G8" s="240"/>
      <c r="M8" s="230"/>
      <c r="P8" s="230"/>
      <c r="S8" s="230"/>
      <c r="V8" s="230"/>
      <c r="Y8" s="230"/>
      <c r="AB8" s="230"/>
      <c r="AE8" s="230"/>
      <c r="AH8" s="230"/>
      <c r="AK8" s="230"/>
      <c r="AL8" s="358"/>
      <c r="AM8" s="359" t="s">
        <v>195</v>
      </c>
      <c r="AN8" s="360"/>
      <c r="AO8" s="233"/>
      <c r="AP8" s="234" t="s">
        <v>196</v>
      </c>
      <c r="AQ8" s="236"/>
      <c r="AR8" s="233"/>
      <c r="AS8" s="234" t="s">
        <v>197</v>
      </c>
      <c r="AT8" s="236"/>
      <c r="AU8" s="233"/>
      <c r="AV8" s="234" t="s">
        <v>198</v>
      </c>
      <c r="AW8" s="236"/>
      <c r="AX8" s="233"/>
      <c r="AY8" s="234" t="s">
        <v>199</v>
      </c>
      <c r="AZ8" s="236"/>
      <c r="BA8" s="233"/>
      <c r="BB8" s="234" t="s">
        <v>200</v>
      </c>
      <c r="BC8" s="236"/>
    </row>
    <row r="9" spans="2:55" s="200" customFormat="1" ht="15.75" customHeight="1" thickTop="1">
      <c r="B9" s="205">
        <v>11</v>
      </c>
      <c r="C9" s="206"/>
      <c r="D9" s="225" t="s">
        <v>203</v>
      </c>
      <c r="E9" s="205">
        <v>12</v>
      </c>
      <c r="F9" s="206"/>
      <c r="G9" s="225">
        <v>24.31</v>
      </c>
      <c r="M9" s="224"/>
      <c r="P9" s="224"/>
      <c r="S9" s="224"/>
      <c r="V9" s="224"/>
      <c r="Y9" s="224"/>
      <c r="AB9" s="224"/>
      <c r="AE9" s="224"/>
      <c r="AH9" s="224"/>
      <c r="AK9" s="224"/>
      <c r="AL9" s="208">
        <v>13</v>
      </c>
      <c r="AM9" s="211"/>
      <c r="AN9" s="227" t="s">
        <v>204</v>
      </c>
      <c r="AO9" s="356">
        <v>14</v>
      </c>
      <c r="AP9" s="206"/>
      <c r="AQ9" s="225" t="s">
        <v>205</v>
      </c>
      <c r="AR9" s="205">
        <v>15</v>
      </c>
      <c r="AS9" s="206"/>
      <c r="AT9" s="225" t="s">
        <v>206</v>
      </c>
      <c r="AU9" s="205">
        <v>16</v>
      </c>
      <c r="AV9" s="206"/>
      <c r="AW9" s="225" t="s">
        <v>207</v>
      </c>
      <c r="AX9" s="205">
        <v>17</v>
      </c>
      <c r="AY9" s="206"/>
      <c r="AZ9" s="225" t="s">
        <v>208</v>
      </c>
      <c r="BA9" s="205">
        <v>18</v>
      </c>
      <c r="BB9" s="206"/>
      <c r="BC9" s="225" t="s">
        <v>209</v>
      </c>
    </row>
    <row r="10" spans="2:55" s="194" customFormat="1" ht="45.75">
      <c r="B10" s="208"/>
      <c r="C10" s="209" t="s">
        <v>18</v>
      </c>
      <c r="D10" s="226"/>
      <c r="E10" s="208"/>
      <c r="F10" s="209" t="s">
        <v>19</v>
      </c>
      <c r="G10" s="226"/>
      <c r="H10" s="200"/>
      <c r="J10" s="200"/>
      <c r="K10" s="200"/>
      <c r="M10" s="224"/>
      <c r="N10" s="200"/>
      <c r="P10" s="224"/>
      <c r="Q10" s="200"/>
      <c r="S10" s="224"/>
      <c r="T10" s="200"/>
      <c r="V10" s="224"/>
      <c r="W10" s="200"/>
      <c r="Y10" s="224"/>
      <c r="Z10" s="200"/>
      <c r="AB10" s="224"/>
      <c r="AC10" s="200"/>
      <c r="AE10" s="224"/>
      <c r="AF10" s="200"/>
      <c r="AH10" s="224"/>
      <c r="AI10" s="200"/>
      <c r="AK10" s="224"/>
      <c r="AL10" s="208"/>
      <c r="AM10" s="209" t="s">
        <v>30</v>
      </c>
      <c r="AN10" s="227"/>
      <c r="AO10" s="357"/>
      <c r="AP10" s="209" t="s">
        <v>31</v>
      </c>
      <c r="AQ10" s="226"/>
      <c r="AR10" s="208"/>
      <c r="AS10" s="209" t="s">
        <v>32</v>
      </c>
      <c r="AT10" s="226"/>
      <c r="AU10" s="208"/>
      <c r="AV10" s="209" t="s">
        <v>33</v>
      </c>
      <c r="AW10" s="226"/>
      <c r="AX10" s="208"/>
      <c r="AY10" s="213" t="s">
        <v>34</v>
      </c>
      <c r="AZ10" s="226"/>
      <c r="BA10" s="208"/>
      <c r="BB10" s="213" t="s">
        <v>35</v>
      </c>
      <c r="BC10" s="226"/>
    </row>
    <row r="11" spans="2:55" s="229" customFormat="1" ht="15.75" customHeight="1" thickBot="1">
      <c r="B11" s="233"/>
      <c r="C11" s="234" t="s">
        <v>210</v>
      </c>
      <c r="D11" s="236"/>
      <c r="E11" s="233"/>
      <c r="F11" s="234" t="s">
        <v>211</v>
      </c>
      <c r="G11" s="236"/>
      <c r="I11" s="200" t="s">
        <v>4</v>
      </c>
      <c r="J11" s="200"/>
      <c r="K11" s="200"/>
      <c r="L11" s="200" t="s">
        <v>5</v>
      </c>
      <c r="M11" s="224"/>
      <c r="N11" s="200"/>
      <c r="O11" s="200" t="s">
        <v>6</v>
      </c>
      <c r="P11" s="224"/>
      <c r="Q11" s="200"/>
      <c r="R11" s="200" t="s">
        <v>7</v>
      </c>
      <c r="S11" s="224"/>
      <c r="T11" s="200"/>
      <c r="U11" s="200" t="s">
        <v>8</v>
      </c>
      <c r="V11" s="224"/>
      <c r="W11" s="212" t="s">
        <v>219</v>
      </c>
      <c r="X11" s="212"/>
      <c r="Y11" s="212"/>
      <c r="Z11" s="212"/>
      <c r="AA11" s="212"/>
      <c r="AB11" s="212"/>
      <c r="AC11" s="212"/>
      <c r="AD11" s="212"/>
      <c r="AE11" s="212"/>
      <c r="AF11" s="200"/>
      <c r="AG11" s="200" t="s">
        <v>28</v>
      </c>
      <c r="AH11" s="224"/>
      <c r="AI11" s="200"/>
      <c r="AJ11" s="200" t="s">
        <v>29</v>
      </c>
      <c r="AK11" s="230"/>
      <c r="AL11" s="233"/>
      <c r="AM11" s="234" t="s">
        <v>212</v>
      </c>
      <c r="AN11" s="242"/>
      <c r="AO11" s="358"/>
      <c r="AP11" s="359" t="s">
        <v>213</v>
      </c>
      <c r="AQ11" s="360"/>
      <c r="AR11" s="233"/>
      <c r="AS11" s="234" t="s">
        <v>214</v>
      </c>
      <c r="AT11" s="236"/>
      <c r="AU11" s="233"/>
      <c r="AV11" s="234" t="s">
        <v>215</v>
      </c>
      <c r="AW11" s="236"/>
      <c r="AX11" s="233"/>
      <c r="AY11" s="234" t="s">
        <v>216</v>
      </c>
      <c r="AZ11" s="236"/>
      <c r="BA11" s="233"/>
      <c r="BB11" s="234" t="s">
        <v>217</v>
      </c>
      <c r="BC11" s="236"/>
    </row>
    <row r="12" spans="2:55" s="200" customFormat="1" ht="15.75" customHeight="1" thickTop="1">
      <c r="B12" s="205">
        <v>19</v>
      </c>
      <c r="C12" s="206"/>
      <c r="D12" s="225">
        <v>39.1</v>
      </c>
      <c r="E12" s="205">
        <v>20</v>
      </c>
      <c r="F12" s="206"/>
      <c r="G12" s="225" t="s">
        <v>221</v>
      </c>
      <c r="H12" s="205">
        <v>21</v>
      </c>
      <c r="I12" s="206"/>
      <c r="J12" s="207" t="s">
        <v>222</v>
      </c>
      <c r="K12" s="205">
        <v>22</v>
      </c>
      <c r="L12" s="206"/>
      <c r="M12" s="225" t="s">
        <v>223</v>
      </c>
      <c r="N12" s="205">
        <v>23</v>
      </c>
      <c r="O12" s="206"/>
      <c r="P12" s="225" t="s">
        <v>224</v>
      </c>
      <c r="Q12" s="205">
        <v>24</v>
      </c>
      <c r="R12" s="206"/>
      <c r="S12" s="225" t="s">
        <v>225</v>
      </c>
      <c r="T12" s="205">
        <v>25</v>
      </c>
      <c r="U12" s="206"/>
      <c r="V12" s="225" t="s">
        <v>226</v>
      </c>
      <c r="W12" s="205">
        <v>26</v>
      </c>
      <c r="X12" s="206"/>
      <c r="Y12" s="225" t="s">
        <v>227</v>
      </c>
      <c r="Z12" s="205">
        <v>27</v>
      </c>
      <c r="AA12" s="206"/>
      <c r="AB12" s="225" t="s">
        <v>228</v>
      </c>
      <c r="AC12" s="205">
        <v>28</v>
      </c>
      <c r="AD12" s="206"/>
      <c r="AE12" s="225" t="s">
        <v>229</v>
      </c>
      <c r="AF12" s="205">
        <v>29</v>
      </c>
      <c r="AG12" s="206"/>
      <c r="AH12" s="225" t="s">
        <v>230</v>
      </c>
      <c r="AI12" s="205">
        <v>30</v>
      </c>
      <c r="AJ12" s="206"/>
      <c r="AK12" s="225" t="s">
        <v>231</v>
      </c>
      <c r="AL12" s="205">
        <v>31</v>
      </c>
      <c r="AM12" s="206"/>
      <c r="AN12" s="225" t="s">
        <v>232</v>
      </c>
      <c r="AO12" s="208">
        <v>32</v>
      </c>
      <c r="AP12" s="211"/>
      <c r="AQ12" s="227" t="s">
        <v>233</v>
      </c>
      <c r="AR12" s="356">
        <v>33</v>
      </c>
      <c r="AS12" s="206"/>
      <c r="AT12" s="225" t="s">
        <v>234</v>
      </c>
      <c r="AU12" s="205">
        <v>34</v>
      </c>
      <c r="AV12" s="206"/>
      <c r="AW12" s="225" t="s">
        <v>235</v>
      </c>
      <c r="AX12" s="205">
        <v>35</v>
      </c>
      <c r="AY12" s="206"/>
      <c r="AZ12" s="225" t="s">
        <v>236</v>
      </c>
      <c r="BA12" s="205">
        <v>36</v>
      </c>
      <c r="BB12" s="206"/>
      <c r="BC12" s="225" t="s">
        <v>237</v>
      </c>
    </row>
    <row r="13" spans="2:55" s="194" customFormat="1" ht="45.75">
      <c r="B13" s="208"/>
      <c r="C13" s="209" t="s">
        <v>36</v>
      </c>
      <c r="D13" s="226"/>
      <c r="E13" s="208"/>
      <c r="F13" s="209" t="s">
        <v>37</v>
      </c>
      <c r="G13" s="226"/>
      <c r="H13" s="208"/>
      <c r="I13" s="209" t="s">
        <v>38</v>
      </c>
      <c r="J13" s="210"/>
      <c r="K13" s="208"/>
      <c r="L13" s="209" t="s">
        <v>39</v>
      </c>
      <c r="M13" s="226"/>
      <c r="N13" s="208"/>
      <c r="O13" s="209" t="s">
        <v>40</v>
      </c>
      <c r="P13" s="226"/>
      <c r="Q13" s="208"/>
      <c r="R13" s="209" t="s">
        <v>41</v>
      </c>
      <c r="S13" s="226"/>
      <c r="T13" s="208"/>
      <c r="U13" s="209" t="s">
        <v>42</v>
      </c>
      <c r="V13" s="226"/>
      <c r="W13" s="208"/>
      <c r="X13" s="209" t="s">
        <v>43</v>
      </c>
      <c r="Y13" s="226"/>
      <c r="Z13" s="208"/>
      <c r="AA13" s="209" t="s">
        <v>44</v>
      </c>
      <c r="AB13" s="226"/>
      <c r="AC13" s="208"/>
      <c r="AD13" s="209" t="s">
        <v>45</v>
      </c>
      <c r="AE13" s="226"/>
      <c r="AF13" s="208"/>
      <c r="AG13" s="209" t="s">
        <v>46</v>
      </c>
      <c r="AH13" s="226"/>
      <c r="AI13" s="208"/>
      <c r="AJ13" s="209" t="s">
        <v>47</v>
      </c>
      <c r="AK13" s="226"/>
      <c r="AL13" s="208"/>
      <c r="AM13" s="209" t="s">
        <v>48</v>
      </c>
      <c r="AN13" s="226"/>
      <c r="AO13" s="208"/>
      <c r="AP13" s="209" t="s">
        <v>49</v>
      </c>
      <c r="AQ13" s="227"/>
      <c r="AR13" s="357"/>
      <c r="AS13" s="209" t="s">
        <v>50</v>
      </c>
      <c r="AT13" s="226"/>
      <c r="AU13" s="208"/>
      <c r="AV13" s="209" t="s">
        <v>51</v>
      </c>
      <c r="AW13" s="226"/>
      <c r="AX13" s="208"/>
      <c r="AY13" s="214" t="s">
        <v>52</v>
      </c>
      <c r="AZ13" s="226"/>
      <c r="BA13" s="208"/>
      <c r="BB13" s="213" t="s">
        <v>53</v>
      </c>
      <c r="BC13" s="226"/>
    </row>
    <row r="14" spans="2:55" s="229" customFormat="1" ht="15.75" customHeight="1" thickBot="1">
      <c r="B14" s="233"/>
      <c r="C14" s="234" t="s">
        <v>238</v>
      </c>
      <c r="D14" s="236"/>
      <c r="E14" s="233"/>
      <c r="F14" s="234" t="s">
        <v>239</v>
      </c>
      <c r="G14" s="236"/>
      <c r="H14" s="233"/>
      <c r="I14" s="234" t="s">
        <v>240</v>
      </c>
      <c r="J14" s="235"/>
      <c r="K14" s="233"/>
      <c r="L14" s="234" t="s">
        <v>241</v>
      </c>
      <c r="M14" s="236"/>
      <c r="N14" s="233"/>
      <c r="O14" s="234" t="s">
        <v>242</v>
      </c>
      <c r="P14" s="236"/>
      <c r="Q14" s="233"/>
      <c r="R14" s="234" t="s">
        <v>243</v>
      </c>
      <c r="S14" s="236"/>
      <c r="T14" s="233"/>
      <c r="U14" s="234" t="s">
        <v>244</v>
      </c>
      <c r="V14" s="236"/>
      <c r="W14" s="233"/>
      <c r="X14" s="234" t="s">
        <v>245</v>
      </c>
      <c r="Y14" s="236"/>
      <c r="Z14" s="233"/>
      <c r="AA14" s="234" t="s">
        <v>246</v>
      </c>
      <c r="AB14" s="236"/>
      <c r="AC14" s="233"/>
      <c r="AD14" s="234" t="s">
        <v>247</v>
      </c>
      <c r="AE14" s="236"/>
      <c r="AF14" s="233"/>
      <c r="AG14" s="234" t="s">
        <v>248</v>
      </c>
      <c r="AH14" s="236"/>
      <c r="AI14" s="233"/>
      <c r="AJ14" s="234" t="s">
        <v>249</v>
      </c>
      <c r="AK14" s="236"/>
      <c r="AL14" s="233"/>
      <c r="AM14" s="234" t="s">
        <v>250</v>
      </c>
      <c r="AN14" s="236"/>
      <c r="AO14" s="233"/>
      <c r="AP14" s="234" t="s">
        <v>251</v>
      </c>
      <c r="AQ14" s="242"/>
      <c r="AR14" s="358"/>
      <c r="AS14" s="359" t="s">
        <v>252</v>
      </c>
      <c r="AT14" s="360"/>
      <c r="AU14" s="233"/>
      <c r="AV14" s="234" t="s">
        <v>253</v>
      </c>
      <c r="AW14" s="236"/>
      <c r="AX14" s="233"/>
      <c r="AY14" s="234" t="s">
        <v>254</v>
      </c>
      <c r="AZ14" s="236"/>
      <c r="BA14" s="233"/>
      <c r="BB14" s="234" t="s">
        <v>255</v>
      </c>
      <c r="BC14" s="236"/>
    </row>
    <row r="15" spans="2:55" s="200" customFormat="1" ht="15.75" customHeight="1" thickTop="1">
      <c r="B15" s="205">
        <v>37</v>
      </c>
      <c r="C15" s="206"/>
      <c r="D15" s="225">
        <v>85.47</v>
      </c>
      <c r="E15" s="205">
        <v>38</v>
      </c>
      <c r="F15" s="206"/>
      <c r="G15" s="225" t="s">
        <v>256</v>
      </c>
      <c r="H15" s="205">
        <v>39</v>
      </c>
      <c r="I15" s="206"/>
      <c r="J15" s="207" t="s">
        <v>257</v>
      </c>
      <c r="K15" s="205">
        <v>40</v>
      </c>
      <c r="L15" s="206"/>
      <c r="M15" s="225" t="s">
        <v>258</v>
      </c>
      <c r="N15" s="205">
        <v>41</v>
      </c>
      <c r="O15" s="206"/>
      <c r="P15" s="225" t="s">
        <v>259</v>
      </c>
      <c r="Q15" s="205">
        <v>42</v>
      </c>
      <c r="R15" s="206"/>
      <c r="S15" s="225" t="s">
        <v>260</v>
      </c>
      <c r="T15" s="268">
        <v>43</v>
      </c>
      <c r="U15" s="269"/>
      <c r="V15" s="270" t="s">
        <v>261</v>
      </c>
      <c r="W15" s="205">
        <v>44</v>
      </c>
      <c r="X15" s="206"/>
      <c r="Y15" s="225" t="s">
        <v>262</v>
      </c>
      <c r="Z15" s="205">
        <v>45</v>
      </c>
      <c r="AA15" s="206"/>
      <c r="AB15" s="225" t="s">
        <v>263</v>
      </c>
      <c r="AC15" s="205">
        <v>46</v>
      </c>
      <c r="AD15" s="206"/>
      <c r="AE15" s="225" t="s">
        <v>264</v>
      </c>
      <c r="AF15" s="205">
        <v>47</v>
      </c>
      <c r="AG15" s="206"/>
      <c r="AH15" s="225" t="s">
        <v>265</v>
      </c>
      <c r="AI15" s="205">
        <v>48</v>
      </c>
      <c r="AJ15" s="206"/>
      <c r="AK15" s="225" t="s">
        <v>266</v>
      </c>
      <c r="AL15" s="205">
        <v>49</v>
      </c>
      <c r="AM15" s="206"/>
      <c r="AN15" s="225" t="s">
        <v>267</v>
      </c>
      <c r="AO15" s="205">
        <v>50</v>
      </c>
      <c r="AP15" s="206"/>
      <c r="AQ15" s="225" t="s">
        <v>268</v>
      </c>
      <c r="AR15" s="208">
        <v>51</v>
      </c>
      <c r="AS15" s="211"/>
      <c r="AT15" s="227" t="s">
        <v>269</v>
      </c>
      <c r="AU15" s="356">
        <v>52</v>
      </c>
      <c r="AV15" s="206"/>
      <c r="AW15" s="225" t="s">
        <v>270</v>
      </c>
      <c r="AX15" s="205">
        <v>53</v>
      </c>
      <c r="AY15" s="206"/>
      <c r="AZ15" s="225" t="s">
        <v>271</v>
      </c>
      <c r="BA15" s="205">
        <v>54</v>
      </c>
      <c r="BB15" s="206"/>
      <c r="BC15" s="225" t="s">
        <v>272</v>
      </c>
    </row>
    <row r="16" spans="2:55" s="194" customFormat="1" ht="45.75">
      <c r="B16" s="208"/>
      <c r="C16" s="209" t="s">
        <v>54</v>
      </c>
      <c r="D16" s="226"/>
      <c r="E16" s="208"/>
      <c r="F16" s="209" t="s">
        <v>55</v>
      </c>
      <c r="G16" s="226"/>
      <c r="H16" s="208"/>
      <c r="I16" s="209" t="s">
        <v>56</v>
      </c>
      <c r="J16" s="210"/>
      <c r="K16" s="208"/>
      <c r="L16" s="209" t="s">
        <v>57</v>
      </c>
      <c r="M16" s="226"/>
      <c r="N16" s="208"/>
      <c r="O16" s="209" t="s">
        <v>58</v>
      </c>
      <c r="P16" s="226"/>
      <c r="Q16" s="208"/>
      <c r="R16" s="209" t="s">
        <v>59</v>
      </c>
      <c r="S16" s="226"/>
      <c r="T16" s="271"/>
      <c r="U16" s="272" t="s">
        <v>60</v>
      </c>
      <c r="V16" s="273"/>
      <c r="W16" s="208"/>
      <c r="X16" s="209" t="s">
        <v>61</v>
      </c>
      <c r="Y16" s="226"/>
      <c r="Z16" s="208"/>
      <c r="AA16" s="209" t="s">
        <v>62</v>
      </c>
      <c r="AB16" s="226"/>
      <c r="AC16" s="208"/>
      <c r="AD16" s="209" t="s">
        <v>63</v>
      </c>
      <c r="AE16" s="226"/>
      <c r="AF16" s="208"/>
      <c r="AG16" s="209" t="s">
        <v>64</v>
      </c>
      <c r="AH16" s="226"/>
      <c r="AI16" s="208"/>
      <c r="AJ16" s="209" t="s">
        <v>65</v>
      </c>
      <c r="AK16" s="226"/>
      <c r="AL16" s="208"/>
      <c r="AM16" s="209" t="s">
        <v>66</v>
      </c>
      <c r="AN16" s="226"/>
      <c r="AO16" s="208"/>
      <c r="AP16" s="209" t="s">
        <v>67</v>
      </c>
      <c r="AQ16" s="226"/>
      <c r="AR16" s="208"/>
      <c r="AS16" s="209" t="s">
        <v>68</v>
      </c>
      <c r="AT16" s="227"/>
      <c r="AU16" s="357"/>
      <c r="AV16" s="209" t="s">
        <v>69</v>
      </c>
      <c r="AW16" s="226"/>
      <c r="AX16" s="208"/>
      <c r="AY16" s="209" t="s">
        <v>70</v>
      </c>
      <c r="AZ16" s="226"/>
      <c r="BA16" s="208"/>
      <c r="BB16" s="213" t="s">
        <v>71</v>
      </c>
      <c r="BC16" s="226"/>
    </row>
    <row r="17" spans="2:55" s="229" customFormat="1" ht="15.75" customHeight="1" thickBot="1">
      <c r="B17" s="233"/>
      <c r="C17" s="234" t="s">
        <v>273</v>
      </c>
      <c r="D17" s="236"/>
      <c r="E17" s="233"/>
      <c r="F17" s="234" t="s">
        <v>274</v>
      </c>
      <c r="G17" s="236"/>
      <c r="H17" s="237"/>
      <c r="I17" s="238" t="s">
        <v>275</v>
      </c>
      <c r="J17" s="239"/>
      <c r="K17" s="233"/>
      <c r="L17" s="234" t="s">
        <v>276</v>
      </c>
      <c r="M17" s="236"/>
      <c r="N17" s="233"/>
      <c r="O17" s="234" t="s">
        <v>277</v>
      </c>
      <c r="P17" s="236"/>
      <c r="Q17" s="233"/>
      <c r="R17" s="234" t="s">
        <v>278</v>
      </c>
      <c r="S17" s="236"/>
      <c r="T17" s="278"/>
      <c r="U17" s="279" t="s">
        <v>279</v>
      </c>
      <c r="V17" s="280"/>
      <c r="W17" s="233"/>
      <c r="X17" s="234" t="s">
        <v>280</v>
      </c>
      <c r="Y17" s="236"/>
      <c r="Z17" s="233"/>
      <c r="AA17" s="234" t="s">
        <v>281</v>
      </c>
      <c r="AB17" s="236"/>
      <c r="AC17" s="233"/>
      <c r="AD17" s="234" t="s">
        <v>282</v>
      </c>
      <c r="AE17" s="236"/>
      <c r="AF17" s="233"/>
      <c r="AG17" s="234" t="s">
        <v>283</v>
      </c>
      <c r="AH17" s="236"/>
      <c r="AI17" s="233"/>
      <c r="AJ17" s="234" t="s">
        <v>284</v>
      </c>
      <c r="AK17" s="236"/>
      <c r="AL17" s="233"/>
      <c r="AM17" s="234" t="s">
        <v>285</v>
      </c>
      <c r="AN17" s="236"/>
      <c r="AO17" s="233"/>
      <c r="AP17" s="234" t="s">
        <v>286</v>
      </c>
      <c r="AQ17" s="236"/>
      <c r="AR17" s="233"/>
      <c r="AS17" s="234" t="s">
        <v>287</v>
      </c>
      <c r="AT17" s="242"/>
      <c r="AU17" s="358"/>
      <c r="AV17" s="359" t="s">
        <v>288</v>
      </c>
      <c r="AW17" s="360"/>
      <c r="AX17" s="233"/>
      <c r="AY17" s="234" t="s">
        <v>289</v>
      </c>
      <c r="AZ17" s="236"/>
      <c r="BA17" s="233"/>
      <c r="BB17" s="234" t="s">
        <v>290</v>
      </c>
      <c r="BC17" s="236"/>
    </row>
    <row r="18" spans="2:55" s="200" customFormat="1" ht="15.75" customHeight="1" thickTop="1">
      <c r="B18" s="205">
        <v>55</v>
      </c>
      <c r="C18" s="206"/>
      <c r="D18" s="225" t="s">
        <v>291</v>
      </c>
      <c r="E18" s="205">
        <v>56</v>
      </c>
      <c r="F18" s="206"/>
      <c r="G18" s="225" t="s">
        <v>292</v>
      </c>
      <c r="K18" s="205">
        <v>72</v>
      </c>
      <c r="L18" s="206"/>
      <c r="M18" s="225" t="s">
        <v>293</v>
      </c>
      <c r="N18" s="205">
        <v>73</v>
      </c>
      <c r="O18" s="206"/>
      <c r="P18" s="225" t="s">
        <v>294</v>
      </c>
      <c r="Q18" s="205">
        <v>74</v>
      </c>
      <c r="R18" s="206"/>
      <c r="S18" s="225" t="s">
        <v>295</v>
      </c>
      <c r="T18" s="205">
        <v>75</v>
      </c>
      <c r="U18" s="206"/>
      <c r="V18" s="225" t="s">
        <v>296</v>
      </c>
      <c r="W18" s="205">
        <v>76</v>
      </c>
      <c r="X18" s="206"/>
      <c r="Y18" s="225" t="s">
        <v>297</v>
      </c>
      <c r="Z18" s="205">
        <v>77</v>
      </c>
      <c r="AA18" s="206"/>
      <c r="AB18" s="225" t="s">
        <v>298</v>
      </c>
      <c r="AC18" s="205">
        <v>78</v>
      </c>
      <c r="AD18" s="206"/>
      <c r="AE18" s="225" t="s">
        <v>299</v>
      </c>
      <c r="AF18" s="205">
        <v>79</v>
      </c>
      <c r="AG18" s="206"/>
      <c r="AH18" s="225" t="s">
        <v>300</v>
      </c>
      <c r="AI18" s="205">
        <v>80</v>
      </c>
      <c r="AJ18" s="206"/>
      <c r="AK18" s="225" t="s">
        <v>301</v>
      </c>
      <c r="AL18" s="205">
        <v>81</v>
      </c>
      <c r="AM18" s="206"/>
      <c r="AN18" s="225" t="s">
        <v>302</v>
      </c>
      <c r="AO18" s="205">
        <v>82</v>
      </c>
      <c r="AP18" s="206"/>
      <c r="AQ18" s="225" t="s">
        <v>303</v>
      </c>
      <c r="AR18" s="205">
        <v>83</v>
      </c>
      <c r="AS18" s="206"/>
      <c r="AT18" s="225" t="s">
        <v>304</v>
      </c>
      <c r="AU18" s="208">
        <v>84</v>
      </c>
      <c r="AV18" s="211"/>
      <c r="AW18" s="227" t="s">
        <v>305</v>
      </c>
      <c r="AX18" s="356">
        <v>85</v>
      </c>
      <c r="AY18" s="206"/>
      <c r="AZ18" s="225" t="s">
        <v>306</v>
      </c>
      <c r="BA18" s="205">
        <v>86</v>
      </c>
      <c r="BB18" s="206"/>
      <c r="BC18" s="225" t="s">
        <v>307</v>
      </c>
    </row>
    <row r="19" spans="2:55" s="194" customFormat="1" ht="45.75">
      <c r="B19" s="208"/>
      <c r="C19" s="209" t="s">
        <v>72</v>
      </c>
      <c r="D19" s="226"/>
      <c r="E19" s="208"/>
      <c r="F19" s="209" t="s">
        <v>73</v>
      </c>
      <c r="G19" s="226"/>
      <c r="H19" s="200"/>
      <c r="I19" s="200" t="s">
        <v>308</v>
      </c>
      <c r="J19" s="200"/>
      <c r="K19" s="208"/>
      <c r="L19" s="209" t="s">
        <v>74</v>
      </c>
      <c r="M19" s="226"/>
      <c r="N19" s="208"/>
      <c r="O19" s="209" t="s">
        <v>75</v>
      </c>
      <c r="P19" s="226"/>
      <c r="Q19" s="208"/>
      <c r="R19" s="209" t="s">
        <v>76</v>
      </c>
      <c r="S19" s="226"/>
      <c r="T19" s="208"/>
      <c r="U19" s="209" t="s">
        <v>77</v>
      </c>
      <c r="V19" s="226"/>
      <c r="W19" s="208"/>
      <c r="X19" s="209" t="s">
        <v>78</v>
      </c>
      <c r="Y19" s="226"/>
      <c r="Z19" s="208"/>
      <c r="AA19" s="209" t="s">
        <v>79</v>
      </c>
      <c r="AB19" s="226"/>
      <c r="AC19" s="208"/>
      <c r="AD19" s="209" t="s">
        <v>80</v>
      </c>
      <c r="AE19" s="226"/>
      <c r="AF19" s="208"/>
      <c r="AG19" s="209" t="s">
        <v>81</v>
      </c>
      <c r="AH19" s="226"/>
      <c r="AI19" s="208"/>
      <c r="AJ19" s="214" t="s">
        <v>82</v>
      </c>
      <c r="AK19" s="226"/>
      <c r="AL19" s="208"/>
      <c r="AM19" s="209" t="s">
        <v>83</v>
      </c>
      <c r="AN19" s="226"/>
      <c r="AO19" s="208"/>
      <c r="AP19" s="209" t="s">
        <v>84</v>
      </c>
      <c r="AQ19" s="226"/>
      <c r="AR19" s="208"/>
      <c r="AS19" s="209" t="s">
        <v>85</v>
      </c>
      <c r="AT19" s="226"/>
      <c r="AU19" s="208"/>
      <c r="AV19" s="209" t="s">
        <v>86</v>
      </c>
      <c r="AW19" s="227"/>
      <c r="AX19" s="357"/>
      <c r="AY19" s="209" t="s">
        <v>87</v>
      </c>
      <c r="AZ19" s="226"/>
      <c r="BA19" s="208"/>
      <c r="BB19" s="213" t="s">
        <v>88</v>
      </c>
      <c r="BC19" s="226"/>
    </row>
    <row r="20" spans="2:55" s="229" customFormat="1" ht="15.75" customHeight="1" thickBot="1">
      <c r="B20" s="233"/>
      <c r="C20" s="234" t="s">
        <v>309</v>
      </c>
      <c r="D20" s="236"/>
      <c r="E20" s="233"/>
      <c r="F20" s="234" t="s">
        <v>310</v>
      </c>
      <c r="G20" s="236"/>
      <c r="K20" s="237"/>
      <c r="L20" s="238" t="s">
        <v>311</v>
      </c>
      <c r="M20" s="240"/>
      <c r="N20" s="237"/>
      <c r="O20" s="238" t="s">
        <v>312</v>
      </c>
      <c r="P20" s="240"/>
      <c r="Q20" s="237"/>
      <c r="R20" s="238" t="s">
        <v>313</v>
      </c>
      <c r="S20" s="240"/>
      <c r="T20" s="237"/>
      <c r="U20" s="238" t="s">
        <v>314</v>
      </c>
      <c r="V20" s="240"/>
      <c r="W20" s="237"/>
      <c r="X20" s="238" t="s">
        <v>315</v>
      </c>
      <c r="Y20" s="240"/>
      <c r="Z20" s="237"/>
      <c r="AA20" s="238" t="s">
        <v>316</v>
      </c>
      <c r="AB20" s="240"/>
      <c r="AC20" s="237"/>
      <c r="AD20" s="238" t="s">
        <v>317</v>
      </c>
      <c r="AE20" s="240"/>
      <c r="AF20" s="237"/>
      <c r="AG20" s="238" t="s">
        <v>318</v>
      </c>
      <c r="AH20" s="240"/>
      <c r="AI20" s="237"/>
      <c r="AJ20" s="238" t="s">
        <v>319</v>
      </c>
      <c r="AK20" s="240"/>
      <c r="AL20" s="237"/>
      <c r="AM20" s="238" t="s">
        <v>320</v>
      </c>
      <c r="AN20" s="240"/>
      <c r="AO20" s="237"/>
      <c r="AP20" s="238" t="s">
        <v>321</v>
      </c>
      <c r="AQ20" s="240"/>
      <c r="AR20" s="237"/>
      <c r="AS20" s="238" t="s">
        <v>322</v>
      </c>
      <c r="AT20" s="240"/>
      <c r="AU20" s="237"/>
      <c r="AV20" s="238" t="s">
        <v>323</v>
      </c>
      <c r="AW20" s="347"/>
      <c r="AX20" s="358"/>
      <c r="AY20" s="359" t="s">
        <v>324</v>
      </c>
      <c r="AZ20" s="360"/>
      <c r="BA20" s="237"/>
      <c r="BB20" s="238" t="s">
        <v>325</v>
      </c>
      <c r="BC20" s="240"/>
    </row>
    <row r="21" spans="2:55" s="200" customFormat="1" ht="15.75" customHeight="1" thickTop="1">
      <c r="B21" s="205">
        <v>87</v>
      </c>
      <c r="C21" s="206"/>
      <c r="D21" s="225" t="s">
        <v>326</v>
      </c>
      <c r="E21" s="205">
        <v>88</v>
      </c>
      <c r="F21" s="206"/>
      <c r="G21" s="225" t="s">
        <v>327</v>
      </c>
      <c r="K21" s="268" t="s">
        <v>415</v>
      </c>
      <c r="L21" s="269"/>
      <c r="M21" s="270" t="s">
        <v>416</v>
      </c>
      <c r="N21" s="268" t="s">
        <v>417</v>
      </c>
      <c r="O21" s="269"/>
      <c r="P21" s="270" t="s">
        <v>418</v>
      </c>
      <c r="Q21" s="268" t="s">
        <v>419</v>
      </c>
      <c r="R21" s="269"/>
      <c r="S21" s="270" t="s">
        <v>420</v>
      </c>
      <c r="T21" s="268" t="s">
        <v>421</v>
      </c>
      <c r="U21" s="269"/>
      <c r="V21" s="270" t="s">
        <v>422</v>
      </c>
      <c r="W21" s="268" t="s">
        <v>423</v>
      </c>
      <c r="X21" s="269"/>
      <c r="Y21" s="270" t="s">
        <v>424</v>
      </c>
      <c r="Z21" s="268" t="s">
        <v>425</v>
      </c>
      <c r="AA21" s="269"/>
      <c r="AB21" s="270" t="s">
        <v>426</v>
      </c>
      <c r="AC21" s="268" t="s">
        <v>427</v>
      </c>
      <c r="AD21" s="269"/>
      <c r="AE21" s="270" t="s">
        <v>428</v>
      </c>
      <c r="AF21" s="268" t="s">
        <v>429</v>
      </c>
      <c r="AG21" s="269"/>
      <c r="AH21" s="270" t="s">
        <v>430</v>
      </c>
      <c r="AI21" s="268" t="s">
        <v>431</v>
      </c>
      <c r="AJ21" s="269"/>
      <c r="AK21" s="270" t="s">
        <v>432</v>
      </c>
      <c r="AN21" s="224"/>
      <c r="AO21" s="268" t="s">
        <v>433</v>
      </c>
      <c r="AP21" s="269"/>
      <c r="AQ21" s="270" t="s">
        <v>434</v>
      </c>
      <c r="AT21" s="224"/>
      <c r="AU21" s="268" t="s">
        <v>435</v>
      </c>
      <c r="AV21" s="269"/>
      <c r="AW21" s="270" t="s">
        <v>436</v>
      </c>
      <c r="AZ21" s="224"/>
      <c r="BA21" s="361" t="s">
        <v>437</v>
      </c>
      <c r="BB21" s="269"/>
      <c r="BC21" s="270" t="s">
        <v>438</v>
      </c>
    </row>
    <row r="22" spans="2:55" s="194" customFormat="1" ht="45.75">
      <c r="B22" s="208"/>
      <c r="C22" s="209" t="s">
        <v>89</v>
      </c>
      <c r="D22" s="226"/>
      <c r="E22" s="208"/>
      <c r="F22" s="209" t="s">
        <v>90</v>
      </c>
      <c r="G22" s="226"/>
      <c r="H22" s="200"/>
      <c r="I22" s="200" t="s">
        <v>328</v>
      </c>
      <c r="J22" s="200"/>
      <c r="K22" s="271"/>
      <c r="L22" s="272" t="s">
        <v>91</v>
      </c>
      <c r="M22" s="273"/>
      <c r="N22" s="271"/>
      <c r="O22" s="272" t="s">
        <v>92</v>
      </c>
      <c r="P22" s="273"/>
      <c r="Q22" s="271"/>
      <c r="R22" s="272" t="s">
        <v>93</v>
      </c>
      <c r="S22" s="273"/>
      <c r="T22" s="271"/>
      <c r="U22" s="272" t="s">
        <v>94</v>
      </c>
      <c r="V22" s="273"/>
      <c r="W22" s="271"/>
      <c r="X22" s="272" t="s">
        <v>95</v>
      </c>
      <c r="Y22" s="273"/>
      <c r="Z22" s="271"/>
      <c r="AA22" s="272" t="s">
        <v>96</v>
      </c>
      <c r="AB22" s="273"/>
      <c r="AC22" s="271"/>
      <c r="AD22" s="272" t="s">
        <v>97</v>
      </c>
      <c r="AE22" s="273"/>
      <c r="AF22" s="271"/>
      <c r="AG22" s="272" t="s">
        <v>439</v>
      </c>
      <c r="AH22" s="273"/>
      <c r="AI22" s="271"/>
      <c r="AJ22" s="272" t="s">
        <v>440</v>
      </c>
      <c r="AK22" s="273"/>
      <c r="AL22" s="200"/>
      <c r="AN22" s="224"/>
      <c r="AO22" s="271"/>
      <c r="AP22" s="272" t="s">
        <v>98</v>
      </c>
      <c r="AQ22" s="273"/>
      <c r="AR22" s="200"/>
      <c r="AT22" s="224"/>
      <c r="AU22" s="271"/>
      <c r="AV22" s="272" t="s">
        <v>441</v>
      </c>
      <c r="AW22" s="273"/>
      <c r="AX22" s="200"/>
      <c r="AZ22" s="224"/>
      <c r="BA22" s="362"/>
      <c r="BB22" s="272" t="s">
        <v>442</v>
      </c>
      <c r="BC22" s="273"/>
    </row>
    <row r="23" spans="2:55" s="229" customFormat="1" ht="15.75" customHeight="1" thickBot="1">
      <c r="B23" s="237"/>
      <c r="C23" s="238" t="s">
        <v>329</v>
      </c>
      <c r="D23" s="240"/>
      <c r="E23" s="237"/>
      <c r="F23" s="238" t="s">
        <v>330</v>
      </c>
      <c r="G23" s="240"/>
      <c r="K23" s="274"/>
      <c r="L23" s="277" t="s">
        <v>443</v>
      </c>
      <c r="M23" s="276"/>
      <c r="N23" s="274"/>
      <c r="O23" s="275" t="s">
        <v>444</v>
      </c>
      <c r="P23" s="276"/>
      <c r="Q23" s="274"/>
      <c r="R23" s="275" t="s">
        <v>445</v>
      </c>
      <c r="S23" s="276"/>
      <c r="T23" s="274"/>
      <c r="U23" s="275" t="s">
        <v>446</v>
      </c>
      <c r="V23" s="276"/>
      <c r="W23" s="274"/>
      <c r="X23" s="275" t="s">
        <v>447</v>
      </c>
      <c r="Y23" s="276"/>
      <c r="Z23" s="274"/>
      <c r="AA23" s="275" t="s">
        <v>448</v>
      </c>
      <c r="AB23" s="276"/>
      <c r="AC23" s="274"/>
      <c r="AD23" s="275"/>
      <c r="AE23" s="276"/>
      <c r="AF23" s="274"/>
      <c r="AG23" s="275"/>
      <c r="AH23" s="276"/>
      <c r="AI23" s="274"/>
      <c r="AJ23" s="275"/>
      <c r="AK23" s="276"/>
      <c r="AN23" s="230"/>
      <c r="AO23" s="274"/>
      <c r="AP23" s="275"/>
      <c r="AQ23" s="276"/>
      <c r="AT23" s="230"/>
      <c r="AU23" s="274"/>
      <c r="AV23" s="275"/>
      <c r="AW23" s="276"/>
      <c r="AZ23" s="230"/>
      <c r="BA23" s="363"/>
      <c r="BB23" s="364"/>
      <c r="BC23" s="365"/>
    </row>
    <row r="24" spans="2:55" s="229" customFormat="1" ht="15.75" customHeight="1" thickTop="1">
      <c r="B24" s="234"/>
      <c r="C24" s="234"/>
      <c r="D24" s="242"/>
      <c r="E24" s="234"/>
      <c r="F24" s="234"/>
      <c r="G24" s="242"/>
      <c r="K24" s="234"/>
      <c r="L24" s="234"/>
      <c r="M24" s="242"/>
      <c r="N24" s="234"/>
      <c r="O24" s="234"/>
      <c r="P24" s="242"/>
      <c r="Q24" s="234"/>
      <c r="R24" s="234"/>
      <c r="S24" s="242"/>
      <c r="T24" s="234"/>
      <c r="U24" s="234"/>
      <c r="V24" s="242"/>
      <c r="W24" s="234"/>
      <c r="X24" s="234"/>
      <c r="Y24" s="242"/>
      <c r="Z24" s="234"/>
      <c r="AA24" s="234"/>
      <c r="AB24" s="242"/>
      <c r="AC24" s="234"/>
      <c r="AD24" s="234"/>
      <c r="AE24" s="242"/>
      <c r="AF24" s="234"/>
      <c r="AG24" s="234"/>
      <c r="AH24" s="242"/>
      <c r="AI24" s="234"/>
      <c r="AJ24" s="234"/>
      <c r="AK24" s="242"/>
      <c r="AN24" s="230"/>
      <c r="AO24" s="234"/>
      <c r="AP24" s="234"/>
      <c r="AQ24" s="242"/>
      <c r="AT24" s="230"/>
      <c r="AU24" s="234"/>
      <c r="AV24" s="234"/>
      <c r="AW24" s="242"/>
      <c r="AZ24" s="230"/>
      <c r="BA24" s="234"/>
      <c r="BB24" s="234"/>
      <c r="BC24" s="242"/>
    </row>
    <row r="25" spans="2:55" s="200" customFormat="1" ht="15.75" customHeight="1">
      <c r="B25" s="211"/>
      <c r="C25" s="211"/>
      <c r="D25" s="227"/>
      <c r="E25" s="211"/>
      <c r="F25" s="211"/>
      <c r="G25" s="227"/>
      <c r="M25" s="224"/>
      <c r="P25" s="224"/>
      <c r="S25" s="224"/>
      <c r="V25" s="224"/>
      <c r="Y25" s="224"/>
      <c r="AB25" s="224"/>
      <c r="AE25" s="224"/>
      <c r="AH25" s="224"/>
      <c r="AK25" s="224"/>
      <c r="AN25" s="224"/>
      <c r="AQ25" s="224"/>
      <c r="AT25" s="224"/>
      <c r="AW25" s="224"/>
      <c r="AZ25" s="224"/>
      <c r="BC25" s="224"/>
    </row>
    <row r="26" spans="4:55" s="200" customFormat="1" ht="15.75" customHeight="1">
      <c r="D26" s="224"/>
      <c r="G26" s="224"/>
      <c r="H26" s="205">
        <v>57</v>
      </c>
      <c r="I26" s="206"/>
      <c r="J26" s="225" t="s">
        <v>331</v>
      </c>
      <c r="K26" s="205">
        <v>58</v>
      </c>
      <c r="L26" s="206"/>
      <c r="M26" s="225" t="s">
        <v>332</v>
      </c>
      <c r="N26" s="205">
        <v>59</v>
      </c>
      <c r="O26" s="206"/>
      <c r="P26" s="225" t="s">
        <v>333</v>
      </c>
      <c r="Q26" s="205">
        <v>60</v>
      </c>
      <c r="R26" s="206"/>
      <c r="S26" s="225" t="s">
        <v>334</v>
      </c>
      <c r="T26" s="268">
        <v>61</v>
      </c>
      <c r="U26" s="269"/>
      <c r="V26" s="270" t="s">
        <v>335</v>
      </c>
      <c r="W26" s="205">
        <v>62</v>
      </c>
      <c r="X26" s="206"/>
      <c r="Y26" s="225" t="s">
        <v>336</v>
      </c>
      <c r="Z26" s="205">
        <v>63</v>
      </c>
      <c r="AA26" s="206"/>
      <c r="AB26" s="225" t="s">
        <v>337</v>
      </c>
      <c r="AC26" s="205">
        <v>64</v>
      </c>
      <c r="AD26" s="206"/>
      <c r="AE26" s="225" t="s">
        <v>338</v>
      </c>
      <c r="AF26" s="205">
        <v>65</v>
      </c>
      <c r="AG26" s="206"/>
      <c r="AH26" s="225" t="s">
        <v>339</v>
      </c>
      <c r="AI26" s="205">
        <v>66</v>
      </c>
      <c r="AJ26" s="206"/>
      <c r="AK26" s="225" t="s">
        <v>340</v>
      </c>
      <c r="AL26" s="205">
        <v>67</v>
      </c>
      <c r="AM26" s="206"/>
      <c r="AN26" s="225" t="s">
        <v>341</v>
      </c>
      <c r="AO26" s="205">
        <v>68</v>
      </c>
      <c r="AP26" s="206"/>
      <c r="AQ26" s="225" t="s">
        <v>342</v>
      </c>
      <c r="AR26" s="205">
        <v>69</v>
      </c>
      <c r="AS26" s="206"/>
      <c r="AT26" s="225" t="s">
        <v>343</v>
      </c>
      <c r="AU26" s="205">
        <v>70</v>
      </c>
      <c r="AV26" s="206"/>
      <c r="AW26" s="225" t="s">
        <v>344</v>
      </c>
      <c r="AX26" s="205">
        <v>71</v>
      </c>
      <c r="AY26" s="206"/>
      <c r="AZ26" s="225" t="s">
        <v>345</v>
      </c>
      <c r="BC26" s="224"/>
    </row>
    <row r="27" spans="2:55" s="194" customFormat="1" ht="45.75">
      <c r="B27" s="200"/>
      <c r="D27" s="224"/>
      <c r="E27" s="200"/>
      <c r="G27" s="224"/>
      <c r="H27" s="208"/>
      <c r="I27" s="209" t="s">
        <v>100</v>
      </c>
      <c r="J27" s="226"/>
      <c r="K27" s="208"/>
      <c r="L27" s="209" t="s">
        <v>101</v>
      </c>
      <c r="M27" s="226"/>
      <c r="N27" s="208"/>
      <c r="O27" s="209" t="s">
        <v>102</v>
      </c>
      <c r="P27" s="226"/>
      <c r="Q27" s="208"/>
      <c r="R27" s="209" t="s">
        <v>103</v>
      </c>
      <c r="S27" s="226"/>
      <c r="T27" s="271"/>
      <c r="U27" s="272" t="s">
        <v>104</v>
      </c>
      <c r="V27" s="273"/>
      <c r="W27" s="208"/>
      <c r="X27" s="209" t="s">
        <v>105</v>
      </c>
      <c r="Y27" s="226"/>
      <c r="Z27" s="208"/>
      <c r="AA27" s="209" t="s">
        <v>106</v>
      </c>
      <c r="AB27" s="226"/>
      <c r="AC27" s="208"/>
      <c r="AD27" s="209" t="s">
        <v>107</v>
      </c>
      <c r="AE27" s="226"/>
      <c r="AF27" s="208"/>
      <c r="AG27" s="209" t="s">
        <v>108</v>
      </c>
      <c r="AH27" s="226"/>
      <c r="AI27" s="208"/>
      <c r="AJ27" s="209" t="s">
        <v>109</v>
      </c>
      <c r="AK27" s="226"/>
      <c r="AL27" s="208"/>
      <c r="AM27" s="209" t="s">
        <v>110</v>
      </c>
      <c r="AN27" s="226"/>
      <c r="AO27" s="208"/>
      <c r="AP27" s="209" t="s">
        <v>111</v>
      </c>
      <c r="AQ27" s="226"/>
      <c r="AR27" s="208"/>
      <c r="AS27" s="209" t="s">
        <v>112</v>
      </c>
      <c r="AT27" s="226"/>
      <c r="AU27" s="208"/>
      <c r="AV27" s="209" t="s">
        <v>113</v>
      </c>
      <c r="AW27" s="226"/>
      <c r="AX27" s="208"/>
      <c r="AY27" s="209" t="s">
        <v>114</v>
      </c>
      <c r="AZ27" s="226"/>
      <c r="BA27" s="200"/>
      <c r="BC27" s="224"/>
    </row>
    <row r="28" spans="4:55" s="229" customFormat="1" ht="15.75" customHeight="1">
      <c r="D28" s="230"/>
      <c r="G28" s="230"/>
      <c r="H28" s="233"/>
      <c r="I28" s="234" t="s">
        <v>346</v>
      </c>
      <c r="J28" s="236"/>
      <c r="K28" s="233"/>
      <c r="L28" s="234" t="s">
        <v>347</v>
      </c>
      <c r="M28" s="236"/>
      <c r="N28" s="233"/>
      <c r="O28" s="243" t="s">
        <v>348</v>
      </c>
      <c r="P28" s="236"/>
      <c r="Q28" s="233"/>
      <c r="R28" s="234" t="s">
        <v>349</v>
      </c>
      <c r="S28" s="236"/>
      <c r="T28" s="278"/>
      <c r="U28" s="279" t="s">
        <v>350</v>
      </c>
      <c r="V28" s="280"/>
      <c r="W28" s="233"/>
      <c r="X28" s="234" t="s">
        <v>351</v>
      </c>
      <c r="Y28" s="236"/>
      <c r="Z28" s="233"/>
      <c r="AA28" s="234" t="s">
        <v>352</v>
      </c>
      <c r="AB28" s="236"/>
      <c r="AC28" s="233"/>
      <c r="AD28" s="234" t="s">
        <v>353</v>
      </c>
      <c r="AE28" s="236"/>
      <c r="AF28" s="233"/>
      <c r="AG28" s="234" t="s">
        <v>354</v>
      </c>
      <c r="AH28" s="236"/>
      <c r="AI28" s="233"/>
      <c r="AJ28" s="234" t="s">
        <v>355</v>
      </c>
      <c r="AK28" s="236"/>
      <c r="AL28" s="233"/>
      <c r="AM28" s="234" t="s">
        <v>356</v>
      </c>
      <c r="AN28" s="236"/>
      <c r="AO28" s="233"/>
      <c r="AP28" s="234" t="s">
        <v>357</v>
      </c>
      <c r="AQ28" s="236"/>
      <c r="AR28" s="233"/>
      <c r="AS28" s="234" t="s">
        <v>358</v>
      </c>
      <c r="AT28" s="236"/>
      <c r="AU28" s="233"/>
      <c r="AV28" s="234" t="s">
        <v>359</v>
      </c>
      <c r="AW28" s="236"/>
      <c r="AX28" s="233"/>
      <c r="AY28" s="234" t="s">
        <v>360</v>
      </c>
      <c r="AZ28" s="236"/>
      <c r="BC28" s="230"/>
    </row>
    <row r="29" spans="4:55" s="200" customFormat="1" ht="15.75" customHeight="1">
      <c r="D29" s="224"/>
      <c r="G29" s="224"/>
      <c r="H29" s="205">
        <v>89</v>
      </c>
      <c r="I29" s="206"/>
      <c r="J29" s="225" t="s">
        <v>361</v>
      </c>
      <c r="K29" s="205">
        <v>90</v>
      </c>
      <c r="L29" s="206"/>
      <c r="M29" s="225" t="s">
        <v>362</v>
      </c>
      <c r="N29" s="205">
        <v>91</v>
      </c>
      <c r="O29" s="206"/>
      <c r="P29" s="225" t="s">
        <v>363</v>
      </c>
      <c r="Q29" s="205">
        <v>92</v>
      </c>
      <c r="R29" s="206"/>
      <c r="S29" s="225" t="s">
        <v>364</v>
      </c>
      <c r="T29" s="268">
        <v>93</v>
      </c>
      <c r="U29" s="269"/>
      <c r="V29" s="270" t="s">
        <v>365</v>
      </c>
      <c r="W29" s="268">
        <v>94</v>
      </c>
      <c r="X29" s="269"/>
      <c r="Y29" s="270" t="s">
        <v>366</v>
      </c>
      <c r="Z29" s="268">
        <v>95</v>
      </c>
      <c r="AA29" s="269"/>
      <c r="AB29" s="270" t="s">
        <v>367</v>
      </c>
      <c r="AC29" s="268">
        <v>96</v>
      </c>
      <c r="AD29" s="269"/>
      <c r="AE29" s="270" t="s">
        <v>368</v>
      </c>
      <c r="AF29" s="268">
        <v>97</v>
      </c>
      <c r="AG29" s="269"/>
      <c r="AH29" s="270" t="s">
        <v>368</v>
      </c>
      <c r="AI29" s="268">
        <v>98</v>
      </c>
      <c r="AJ29" s="269"/>
      <c r="AK29" s="270" t="s">
        <v>369</v>
      </c>
      <c r="AL29" s="268">
        <v>99</v>
      </c>
      <c r="AM29" s="269"/>
      <c r="AN29" s="270" t="s">
        <v>370</v>
      </c>
      <c r="AO29" s="268">
        <v>100</v>
      </c>
      <c r="AP29" s="269"/>
      <c r="AQ29" s="270" t="s">
        <v>371</v>
      </c>
      <c r="AR29" s="268">
        <v>101</v>
      </c>
      <c r="AS29" s="269"/>
      <c r="AT29" s="270" t="s">
        <v>372</v>
      </c>
      <c r="AU29" s="268">
        <v>102</v>
      </c>
      <c r="AV29" s="269"/>
      <c r="AW29" s="270" t="s">
        <v>373</v>
      </c>
      <c r="AX29" s="268">
        <v>103</v>
      </c>
      <c r="AY29" s="269"/>
      <c r="AZ29" s="270" t="s">
        <v>374</v>
      </c>
      <c r="BC29" s="224"/>
    </row>
    <row r="30" spans="2:55" s="194" customFormat="1" ht="45.75">
      <c r="B30" s="200"/>
      <c r="D30" s="224"/>
      <c r="E30" s="200"/>
      <c r="G30" s="224"/>
      <c r="H30" s="208"/>
      <c r="I30" s="209" t="s">
        <v>116</v>
      </c>
      <c r="J30" s="226"/>
      <c r="K30" s="208"/>
      <c r="L30" s="209" t="s">
        <v>117</v>
      </c>
      <c r="M30" s="226"/>
      <c r="N30" s="208"/>
      <c r="O30" s="209" t="s">
        <v>118</v>
      </c>
      <c r="P30" s="226"/>
      <c r="Q30" s="208"/>
      <c r="R30" s="209" t="s">
        <v>119</v>
      </c>
      <c r="S30" s="226"/>
      <c r="T30" s="271"/>
      <c r="U30" s="272" t="s">
        <v>120</v>
      </c>
      <c r="V30" s="273"/>
      <c r="W30" s="271"/>
      <c r="X30" s="272" t="s">
        <v>121</v>
      </c>
      <c r="Y30" s="273"/>
      <c r="Z30" s="271"/>
      <c r="AA30" s="272" t="s">
        <v>122</v>
      </c>
      <c r="AB30" s="273"/>
      <c r="AC30" s="271"/>
      <c r="AD30" s="272" t="s">
        <v>123</v>
      </c>
      <c r="AE30" s="273"/>
      <c r="AF30" s="271"/>
      <c r="AG30" s="272" t="s">
        <v>124</v>
      </c>
      <c r="AH30" s="273"/>
      <c r="AI30" s="271"/>
      <c r="AJ30" s="272" t="s">
        <v>125</v>
      </c>
      <c r="AK30" s="273"/>
      <c r="AL30" s="271"/>
      <c r="AM30" s="272" t="s">
        <v>126</v>
      </c>
      <c r="AN30" s="273"/>
      <c r="AO30" s="271"/>
      <c r="AP30" s="272" t="s">
        <v>127</v>
      </c>
      <c r="AQ30" s="273"/>
      <c r="AR30" s="271"/>
      <c r="AS30" s="272" t="s">
        <v>128</v>
      </c>
      <c r="AT30" s="273"/>
      <c r="AU30" s="271"/>
      <c r="AV30" s="272" t="s">
        <v>129</v>
      </c>
      <c r="AW30" s="273"/>
      <c r="AX30" s="271"/>
      <c r="AY30" s="272" t="s">
        <v>130</v>
      </c>
      <c r="AZ30" s="273"/>
      <c r="BA30" s="200"/>
      <c r="BC30" s="224"/>
    </row>
    <row r="31" spans="4:55" s="229" customFormat="1" ht="15.75" customHeight="1">
      <c r="D31" s="230"/>
      <c r="G31" s="230"/>
      <c r="H31" s="237"/>
      <c r="I31" s="238" t="s">
        <v>375</v>
      </c>
      <c r="J31" s="240"/>
      <c r="K31" s="237"/>
      <c r="L31" s="238" t="s">
        <v>376</v>
      </c>
      <c r="M31" s="240"/>
      <c r="N31" s="237"/>
      <c r="O31" s="238" t="s">
        <v>377</v>
      </c>
      <c r="P31" s="240"/>
      <c r="Q31" s="237"/>
      <c r="R31" s="238" t="s">
        <v>378</v>
      </c>
      <c r="S31" s="240"/>
      <c r="T31" s="274"/>
      <c r="U31" s="275" t="s">
        <v>379</v>
      </c>
      <c r="V31" s="276"/>
      <c r="W31" s="274"/>
      <c r="X31" s="275" t="s">
        <v>380</v>
      </c>
      <c r="Y31" s="276"/>
      <c r="Z31" s="274"/>
      <c r="AA31" s="275" t="s">
        <v>381</v>
      </c>
      <c r="AB31" s="276"/>
      <c r="AC31" s="274"/>
      <c r="AD31" s="275" t="s">
        <v>382</v>
      </c>
      <c r="AE31" s="276"/>
      <c r="AF31" s="274"/>
      <c r="AG31" s="275" t="s">
        <v>383</v>
      </c>
      <c r="AH31" s="276"/>
      <c r="AI31" s="274"/>
      <c r="AJ31" s="275" t="s">
        <v>384</v>
      </c>
      <c r="AK31" s="276"/>
      <c r="AL31" s="274"/>
      <c r="AM31" s="275" t="s">
        <v>385</v>
      </c>
      <c r="AN31" s="276"/>
      <c r="AO31" s="274"/>
      <c r="AP31" s="275" t="s">
        <v>386</v>
      </c>
      <c r="AQ31" s="276"/>
      <c r="AR31" s="274"/>
      <c r="AS31" s="277" t="s">
        <v>387</v>
      </c>
      <c r="AT31" s="276"/>
      <c r="AU31" s="274"/>
      <c r="AV31" s="275" t="s">
        <v>388</v>
      </c>
      <c r="AW31" s="276"/>
      <c r="AX31" s="274"/>
      <c r="AY31" s="275" t="s">
        <v>389</v>
      </c>
      <c r="AZ31" s="276"/>
      <c r="BC31" s="230"/>
    </row>
    <row r="32" spans="4:55" s="200" customFormat="1" ht="15.75" customHeight="1">
      <c r="D32" s="224"/>
      <c r="G32" s="224"/>
      <c r="M32" s="224"/>
      <c r="P32" s="224"/>
      <c r="S32" s="224"/>
      <c r="V32" s="224"/>
      <c r="Y32" s="224"/>
      <c r="AB32" s="224"/>
      <c r="AE32" s="224"/>
      <c r="AH32" s="224"/>
      <c r="AK32" s="224"/>
      <c r="AN32" s="224"/>
      <c r="AQ32" s="224"/>
      <c r="AT32" s="224"/>
      <c r="AW32" s="224"/>
      <c r="AZ32" s="224"/>
      <c r="BC32" s="224"/>
    </row>
    <row r="33" spans="4:55" s="200" customFormat="1" ht="34.5" customHeight="1">
      <c r="D33" s="224"/>
      <c r="G33" s="224"/>
      <c r="M33" s="224"/>
      <c r="P33" s="224"/>
      <c r="S33" s="224"/>
      <c r="V33" s="224"/>
      <c r="Y33" s="224"/>
      <c r="AB33" s="224"/>
      <c r="AE33" s="224"/>
      <c r="AH33" s="224"/>
      <c r="AK33" s="224"/>
      <c r="AN33" s="224"/>
      <c r="AQ33" s="224"/>
      <c r="AT33" s="224"/>
      <c r="AW33" s="224"/>
      <c r="AZ33" s="224"/>
      <c r="BC33" s="224"/>
    </row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</sheetData>
  <sheetProtection/>
  <printOptions horizontalCentered="1" verticalCentered="1"/>
  <pageMargins left="0.75" right="0.75" top="1" bottom="1" header="0.5" footer="0.5"/>
  <pageSetup fitToHeight="1" fitToWidth="1" horizontalDpi="120" verticalDpi="120" orientation="landscape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C33"/>
  <sheetViews>
    <sheetView showGridLines="0" zoomScale="60" zoomScaleNormal="60" zoomScalePageLayoutView="0" workbookViewId="0" topLeftCell="A1">
      <selection activeCell="A1" sqref="A1"/>
    </sheetView>
  </sheetViews>
  <sheetFormatPr defaultColWidth="3.625" defaultRowHeight="19.5" customHeight="1"/>
  <cols>
    <col min="1" max="1" width="3.625" style="281" customWidth="1"/>
    <col min="2" max="2" width="3.625" style="282" customWidth="1"/>
    <col min="3" max="3" width="4.125" style="281" customWidth="1"/>
    <col min="4" max="4" width="4.125" style="283" customWidth="1"/>
    <col min="5" max="5" width="4.125" style="282" customWidth="1"/>
    <col min="6" max="6" width="4.125" style="281" customWidth="1"/>
    <col min="7" max="7" width="4.125" style="283" customWidth="1"/>
    <col min="8" max="8" width="4.125" style="282" customWidth="1"/>
    <col min="9" max="9" width="4.125" style="281" customWidth="1"/>
    <col min="10" max="11" width="4.125" style="282" customWidth="1"/>
    <col min="12" max="12" width="4.125" style="281" customWidth="1"/>
    <col min="13" max="13" width="4.125" style="283" customWidth="1"/>
    <col min="14" max="14" width="4.125" style="282" customWidth="1"/>
    <col min="15" max="15" width="4.125" style="281" customWidth="1"/>
    <col min="16" max="16" width="4.125" style="283" customWidth="1"/>
    <col min="17" max="17" width="4.125" style="282" customWidth="1"/>
    <col min="18" max="18" width="4.125" style="281" customWidth="1"/>
    <col min="19" max="19" width="4.125" style="283" customWidth="1"/>
    <col min="20" max="20" width="4.125" style="282" customWidth="1"/>
    <col min="21" max="21" width="4.125" style="281" customWidth="1"/>
    <col min="22" max="22" width="4.125" style="283" customWidth="1"/>
    <col min="23" max="23" width="4.125" style="282" customWidth="1"/>
    <col min="24" max="24" width="4.125" style="281" customWidth="1"/>
    <col min="25" max="25" width="4.125" style="283" customWidth="1"/>
    <col min="26" max="26" width="4.125" style="282" customWidth="1"/>
    <col min="27" max="27" width="4.125" style="281" customWidth="1"/>
    <col min="28" max="28" width="4.125" style="283" customWidth="1"/>
    <col min="29" max="29" width="4.125" style="282" customWidth="1"/>
    <col min="30" max="30" width="4.125" style="281" customWidth="1"/>
    <col min="31" max="31" width="4.125" style="283" customWidth="1"/>
    <col min="32" max="32" width="4.125" style="282" customWidth="1"/>
    <col min="33" max="33" width="4.125" style="281" customWidth="1"/>
    <col min="34" max="34" width="4.125" style="283" customWidth="1"/>
    <col min="35" max="35" width="4.125" style="282" customWidth="1"/>
    <col min="36" max="36" width="4.125" style="281" customWidth="1"/>
    <col min="37" max="37" width="4.125" style="283" customWidth="1"/>
    <col min="38" max="38" width="4.125" style="282" customWidth="1"/>
    <col min="39" max="39" width="4.125" style="281" customWidth="1"/>
    <col min="40" max="40" width="4.125" style="283" customWidth="1"/>
    <col min="41" max="41" width="4.125" style="282" customWidth="1"/>
    <col min="42" max="42" width="4.125" style="281" customWidth="1"/>
    <col min="43" max="43" width="4.125" style="283" customWidth="1"/>
    <col min="44" max="44" width="4.125" style="282" customWidth="1"/>
    <col min="45" max="45" width="4.125" style="281" customWidth="1"/>
    <col min="46" max="46" width="4.125" style="283" customWidth="1"/>
    <col min="47" max="47" width="4.125" style="282" customWidth="1"/>
    <col min="48" max="48" width="4.125" style="281" customWidth="1"/>
    <col min="49" max="49" width="4.125" style="283" customWidth="1"/>
    <col min="50" max="50" width="4.125" style="282" customWidth="1"/>
    <col min="51" max="51" width="4.125" style="281" customWidth="1"/>
    <col min="52" max="52" width="4.125" style="283" customWidth="1"/>
    <col min="53" max="53" width="4.125" style="282" customWidth="1"/>
    <col min="54" max="54" width="4.125" style="281" customWidth="1"/>
    <col min="55" max="55" width="4.125" style="283" customWidth="1"/>
    <col min="56" max="130" width="4.125" style="281" customWidth="1"/>
    <col min="131" max="16384" width="3.625" style="281" customWidth="1"/>
  </cols>
  <sheetData>
    <row r="1" ht="15.75"/>
    <row r="2" spans="3:54" ht="15.75">
      <c r="C2" s="281" t="s">
        <v>0</v>
      </c>
      <c r="I2" s="282"/>
      <c r="L2" s="282"/>
      <c r="O2" s="282"/>
      <c r="R2" s="282"/>
      <c r="U2" s="282"/>
      <c r="W2" s="284"/>
      <c r="X2" s="284"/>
      <c r="Y2" s="284"/>
      <c r="Z2" s="284"/>
      <c r="AA2" s="284"/>
      <c r="AB2" s="284"/>
      <c r="AC2" s="284"/>
      <c r="AD2" s="284"/>
      <c r="AE2" s="284"/>
      <c r="AG2" s="282"/>
      <c r="AJ2" s="282"/>
      <c r="AM2" s="282"/>
      <c r="AP2" s="282"/>
      <c r="AS2" s="282"/>
      <c r="AV2" s="282"/>
      <c r="AY2" s="282" t="s">
        <v>24</v>
      </c>
      <c r="BB2" s="281" t="s">
        <v>180</v>
      </c>
    </row>
    <row r="3" spans="2:55" s="282" customFormat="1" ht="15.75" customHeight="1">
      <c r="B3" s="285">
        <v>1</v>
      </c>
      <c r="C3" s="286"/>
      <c r="D3" s="287" t="s">
        <v>412</v>
      </c>
      <c r="E3" s="288"/>
      <c r="F3" s="288"/>
      <c r="G3" s="289"/>
      <c r="M3" s="283"/>
      <c r="P3" s="283"/>
      <c r="S3" s="283"/>
      <c r="V3" s="283"/>
      <c r="Y3" s="283"/>
      <c r="AB3" s="283"/>
      <c r="AE3" s="283"/>
      <c r="AH3" s="283"/>
      <c r="AK3" s="283"/>
      <c r="AN3" s="283"/>
      <c r="AQ3" s="283"/>
      <c r="AT3" s="283"/>
      <c r="AW3" s="283"/>
      <c r="AX3" s="290">
        <v>1</v>
      </c>
      <c r="AY3" s="291"/>
      <c r="AZ3" s="292" t="s">
        <v>412</v>
      </c>
      <c r="BA3" s="293">
        <v>2</v>
      </c>
      <c r="BB3" s="294"/>
      <c r="BC3" s="295" t="s">
        <v>181</v>
      </c>
    </row>
    <row r="4" spans="2:55" s="296" customFormat="1" ht="50.25">
      <c r="B4" s="297"/>
      <c r="C4" s="298" t="s">
        <v>2</v>
      </c>
      <c r="D4" s="299"/>
      <c r="E4" s="288"/>
      <c r="F4" s="300"/>
      <c r="G4" s="289"/>
      <c r="H4" s="282"/>
      <c r="I4" s="301" t="s">
        <v>413</v>
      </c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3"/>
      <c r="AK4" s="283"/>
      <c r="AL4" s="282"/>
      <c r="AN4" s="283"/>
      <c r="AO4" s="282"/>
      <c r="AQ4" s="283"/>
      <c r="AR4" s="282"/>
      <c r="AT4" s="283"/>
      <c r="AU4" s="282"/>
      <c r="AW4" s="283"/>
      <c r="AX4" s="304"/>
      <c r="AY4" s="300" t="s">
        <v>2</v>
      </c>
      <c r="AZ4" s="305"/>
      <c r="BA4" s="297"/>
      <c r="BB4" s="298" t="s">
        <v>9</v>
      </c>
      <c r="BC4" s="299"/>
    </row>
    <row r="5" spans="2:55" s="306" customFormat="1" ht="15.75" customHeight="1">
      <c r="B5" s="307" t="s">
        <v>414</v>
      </c>
      <c r="C5" s="308"/>
      <c r="D5" s="309"/>
      <c r="E5" s="310"/>
      <c r="F5" s="311" t="s">
        <v>3</v>
      </c>
      <c r="G5" s="312"/>
      <c r="J5" s="313"/>
      <c r="K5" s="314"/>
      <c r="L5" s="314"/>
      <c r="M5" s="315"/>
      <c r="N5" s="314"/>
      <c r="O5" s="314"/>
      <c r="P5" s="315"/>
      <c r="Q5" s="314"/>
      <c r="R5" s="314"/>
      <c r="S5" s="315"/>
      <c r="T5" s="314"/>
      <c r="U5" s="314"/>
      <c r="V5" s="315"/>
      <c r="W5" s="314"/>
      <c r="X5" s="314"/>
      <c r="Y5" s="315"/>
      <c r="Z5" s="314"/>
      <c r="AA5" s="314"/>
      <c r="AB5" s="315"/>
      <c r="AC5" s="314"/>
      <c r="AD5" s="314"/>
      <c r="AE5" s="315"/>
      <c r="AF5" s="314"/>
      <c r="AG5" s="314"/>
      <c r="AH5" s="315"/>
      <c r="AI5" s="314"/>
      <c r="AK5" s="315"/>
      <c r="AM5" s="282" t="s">
        <v>20</v>
      </c>
      <c r="AN5" s="283"/>
      <c r="AO5" s="282"/>
      <c r="AP5" s="282" t="s">
        <v>21</v>
      </c>
      <c r="AQ5" s="283"/>
      <c r="AR5" s="282"/>
      <c r="AS5" s="282" t="s">
        <v>22</v>
      </c>
      <c r="AT5" s="283"/>
      <c r="AU5" s="282"/>
      <c r="AV5" s="282" t="s">
        <v>23</v>
      </c>
      <c r="AW5" s="315"/>
      <c r="AX5" s="316"/>
      <c r="AY5" s="316" t="s">
        <v>414</v>
      </c>
      <c r="AZ5" s="317"/>
      <c r="BA5" s="318"/>
      <c r="BB5" s="319" t="s">
        <v>183</v>
      </c>
      <c r="BC5" s="320"/>
    </row>
    <row r="6" spans="2:55" s="282" customFormat="1" ht="15.75" customHeight="1">
      <c r="B6" s="293">
        <v>3</v>
      </c>
      <c r="C6" s="294"/>
      <c r="D6" s="295">
        <v>6.94</v>
      </c>
      <c r="E6" s="293">
        <v>4</v>
      </c>
      <c r="F6" s="294"/>
      <c r="G6" s="295">
        <v>9.01</v>
      </c>
      <c r="J6" s="321"/>
      <c r="M6" s="283"/>
      <c r="P6" s="283"/>
      <c r="S6" s="283"/>
      <c r="V6" s="283"/>
      <c r="Y6" s="283"/>
      <c r="AB6" s="283"/>
      <c r="AE6" s="283"/>
      <c r="AH6" s="283"/>
      <c r="AK6" s="283"/>
      <c r="AL6" s="336">
        <v>5</v>
      </c>
      <c r="AM6" s="294"/>
      <c r="AN6" s="295" t="s">
        <v>187</v>
      </c>
      <c r="AO6" s="293">
        <v>6</v>
      </c>
      <c r="AP6" s="294"/>
      <c r="AQ6" s="295" t="s">
        <v>188</v>
      </c>
      <c r="AR6" s="293">
        <v>7</v>
      </c>
      <c r="AS6" s="294"/>
      <c r="AT6" s="295" t="s">
        <v>189</v>
      </c>
      <c r="AU6" s="293">
        <v>8</v>
      </c>
      <c r="AV6" s="294"/>
      <c r="AW6" s="295" t="s">
        <v>190</v>
      </c>
      <c r="AX6" s="293">
        <v>9</v>
      </c>
      <c r="AY6" s="294"/>
      <c r="AZ6" s="295" t="s">
        <v>191</v>
      </c>
      <c r="BA6" s="293">
        <v>10</v>
      </c>
      <c r="BB6" s="294"/>
      <c r="BC6" s="295" t="s">
        <v>192</v>
      </c>
    </row>
    <row r="7" spans="2:55" s="296" customFormat="1" ht="45.75">
      <c r="B7" s="297"/>
      <c r="C7" s="322" t="s">
        <v>10</v>
      </c>
      <c r="D7" s="299"/>
      <c r="E7" s="297"/>
      <c r="F7" s="322" t="s">
        <v>11</v>
      </c>
      <c r="G7" s="299"/>
      <c r="H7" s="282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283"/>
      <c r="AL7" s="337"/>
      <c r="AM7" s="322" t="s">
        <v>12</v>
      </c>
      <c r="AN7" s="299"/>
      <c r="AO7" s="297"/>
      <c r="AP7" s="322" t="s">
        <v>13</v>
      </c>
      <c r="AQ7" s="299"/>
      <c r="AR7" s="297"/>
      <c r="AS7" s="298" t="s">
        <v>14</v>
      </c>
      <c r="AT7" s="299"/>
      <c r="AU7" s="297"/>
      <c r="AV7" s="298" t="s">
        <v>15</v>
      </c>
      <c r="AW7" s="299"/>
      <c r="AX7" s="297"/>
      <c r="AY7" s="298" t="s">
        <v>16</v>
      </c>
      <c r="AZ7" s="299"/>
      <c r="BA7" s="297"/>
      <c r="BB7" s="298" t="s">
        <v>17</v>
      </c>
      <c r="BC7" s="299"/>
    </row>
    <row r="8" spans="2:55" s="306" customFormat="1" ht="15.75" customHeight="1" thickBot="1">
      <c r="B8" s="318"/>
      <c r="C8" s="319" t="s">
        <v>193</v>
      </c>
      <c r="D8" s="320"/>
      <c r="E8" s="324"/>
      <c r="F8" s="325" t="s">
        <v>194</v>
      </c>
      <c r="G8" s="326"/>
      <c r="M8" s="315"/>
      <c r="P8" s="315"/>
      <c r="S8" s="315"/>
      <c r="V8" s="315"/>
      <c r="Y8" s="315"/>
      <c r="AB8" s="315"/>
      <c r="AE8" s="315"/>
      <c r="AH8" s="315"/>
      <c r="AK8" s="315"/>
      <c r="AL8" s="338"/>
      <c r="AM8" s="339" t="s">
        <v>195</v>
      </c>
      <c r="AN8" s="340"/>
      <c r="AO8" s="318"/>
      <c r="AP8" s="319" t="s">
        <v>196</v>
      </c>
      <c r="AQ8" s="320"/>
      <c r="AR8" s="318"/>
      <c r="AS8" s="319" t="s">
        <v>197</v>
      </c>
      <c r="AT8" s="320"/>
      <c r="AU8" s="318"/>
      <c r="AV8" s="319" t="s">
        <v>198</v>
      </c>
      <c r="AW8" s="320"/>
      <c r="AX8" s="318"/>
      <c r="AY8" s="319" t="s">
        <v>199</v>
      </c>
      <c r="AZ8" s="320"/>
      <c r="BA8" s="318"/>
      <c r="BB8" s="319" t="s">
        <v>200</v>
      </c>
      <c r="BC8" s="320"/>
    </row>
    <row r="9" spans="2:55" s="282" customFormat="1" ht="15.75" customHeight="1">
      <c r="B9" s="293">
        <v>11</v>
      </c>
      <c r="C9" s="294"/>
      <c r="D9" s="295" t="s">
        <v>203</v>
      </c>
      <c r="E9" s="293">
        <v>12</v>
      </c>
      <c r="F9" s="294"/>
      <c r="G9" s="295">
        <v>24.31</v>
      </c>
      <c r="M9" s="283"/>
      <c r="P9" s="283"/>
      <c r="S9" s="283"/>
      <c r="V9" s="283"/>
      <c r="Y9" s="283"/>
      <c r="AB9" s="283"/>
      <c r="AE9" s="283"/>
      <c r="AH9" s="283"/>
      <c r="AK9" s="283"/>
      <c r="AL9" s="297">
        <v>13</v>
      </c>
      <c r="AM9" s="311"/>
      <c r="AN9" s="334" t="s">
        <v>204</v>
      </c>
      <c r="AO9" s="336">
        <v>14</v>
      </c>
      <c r="AP9" s="294"/>
      <c r="AQ9" s="295" t="s">
        <v>205</v>
      </c>
      <c r="AR9" s="293">
        <v>15</v>
      </c>
      <c r="AS9" s="294"/>
      <c r="AT9" s="295" t="s">
        <v>206</v>
      </c>
      <c r="AU9" s="293">
        <v>16</v>
      </c>
      <c r="AV9" s="294"/>
      <c r="AW9" s="295" t="s">
        <v>207</v>
      </c>
      <c r="AX9" s="293">
        <v>17</v>
      </c>
      <c r="AY9" s="294"/>
      <c r="AZ9" s="295" t="s">
        <v>208</v>
      </c>
      <c r="BA9" s="293">
        <v>18</v>
      </c>
      <c r="BB9" s="294"/>
      <c r="BC9" s="295" t="s">
        <v>209</v>
      </c>
    </row>
    <row r="10" spans="2:55" s="296" customFormat="1" ht="45.75">
      <c r="B10" s="297"/>
      <c r="C10" s="322" t="s">
        <v>18</v>
      </c>
      <c r="D10" s="299"/>
      <c r="E10" s="297"/>
      <c r="F10" s="322" t="s">
        <v>19</v>
      </c>
      <c r="G10" s="299"/>
      <c r="H10" s="282"/>
      <c r="J10" s="282"/>
      <c r="K10" s="282"/>
      <c r="M10" s="283"/>
      <c r="N10" s="282"/>
      <c r="P10" s="283"/>
      <c r="Q10" s="282"/>
      <c r="S10" s="283"/>
      <c r="T10" s="282"/>
      <c r="V10" s="283"/>
      <c r="W10" s="282"/>
      <c r="Y10" s="283"/>
      <c r="Z10" s="282"/>
      <c r="AB10" s="283"/>
      <c r="AC10" s="282"/>
      <c r="AE10" s="283"/>
      <c r="AF10" s="282"/>
      <c r="AH10" s="283"/>
      <c r="AI10" s="282"/>
      <c r="AK10" s="283"/>
      <c r="AL10" s="297"/>
      <c r="AM10" s="322" t="s">
        <v>30</v>
      </c>
      <c r="AN10" s="334"/>
      <c r="AO10" s="337"/>
      <c r="AP10" s="322" t="s">
        <v>31</v>
      </c>
      <c r="AQ10" s="299"/>
      <c r="AR10" s="297"/>
      <c r="AS10" s="322" t="s">
        <v>32</v>
      </c>
      <c r="AT10" s="299"/>
      <c r="AU10" s="297"/>
      <c r="AV10" s="322" t="s">
        <v>33</v>
      </c>
      <c r="AW10" s="299"/>
      <c r="AX10" s="297"/>
      <c r="AY10" s="298" t="s">
        <v>34</v>
      </c>
      <c r="AZ10" s="299"/>
      <c r="BA10" s="297"/>
      <c r="BB10" s="298" t="s">
        <v>35</v>
      </c>
      <c r="BC10" s="299"/>
    </row>
    <row r="11" spans="2:55" s="306" customFormat="1" ht="15.75" customHeight="1" thickBot="1">
      <c r="B11" s="318"/>
      <c r="C11" s="319" t="s">
        <v>210</v>
      </c>
      <c r="D11" s="320"/>
      <c r="E11" s="318"/>
      <c r="F11" s="319" t="s">
        <v>211</v>
      </c>
      <c r="G11" s="320"/>
      <c r="I11" s="282" t="s">
        <v>4</v>
      </c>
      <c r="J11" s="282"/>
      <c r="K11" s="282"/>
      <c r="L11" s="282" t="s">
        <v>5</v>
      </c>
      <c r="M11" s="283"/>
      <c r="N11" s="282"/>
      <c r="O11" s="282" t="s">
        <v>6</v>
      </c>
      <c r="P11" s="283"/>
      <c r="Q11" s="282"/>
      <c r="R11" s="282" t="s">
        <v>7</v>
      </c>
      <c r="S11" s="283"/>
      <c r="T11" s="282"/>
      <c r="U11" s="282" t="s">
        <v>8</v>
      </c>
      <c r="V11" s="283"/>
      <c r="W11" s="284" t="s">
        <v>219</v>
      </c>
      <c r="X11" s="284"/>
      <c r="Y11" s="284"/>
      <c r="Z11" s="284"/>
      <c r="AA11" s="284"/>
      <c r="AB11" s="284"/>
      <c r="AC11" s="284"/>
      <c r="AD11" s="284"/>
      <c r="AE11" s="284"/>
      <c r="AF11" s="282"/>
      <c r="AG11" s="282" t="s">
        <v>28</v>
      </c>
      <c r="AH11" s="283"/>
      <c r="AI11" s="282"/>
      <c r="AJ11" s="282" t="s">
        <v>29</v>
      </c>
      <c r="AK11" s="315"/>
      <c r="AL11" s="318"/>
      <c r="AM11" s="319" t="s">
        <v>212</v>
      </c>
      <c r="AN11" s="333"/>
      <c r="AO11" s="338"/>
      <c r="AP11" s="339" t="s">
        <v>213</v>
      </c>
      <c r="AQ11" s="340"/>
      <c r="AR11" s="318"/>
      <c r="AS11" s="319" t="s">
        <v>214</v>
      </c>
      <c r="AT11" s="320"/>
      <c r="AU11" s="318"/>
      <c r="AV11" s="319" t="s">
        <v>215</v>
      </c>
      <c r="AW11" s="320"/>
      <c r="AX11" s="318"/>
      <c r="AY11" s="319" t="s">
        <v>216</v>
      </c>
      <c r="AZ11" s="320"/>
      <c r="BA11" s="318"/>
      <c r="BB11" s="319" t="s">
        <v>217</v>
      </c>
      <c r="BC11" s="320"/>
    </row>
    <row r="12" spans="2:55" s="282" customFormat="1" ht="15.75" customHeight="1">
      <c r="B12" s="293">
        <v>19</v>
      </c>
      <c r="C12" s="294"/>
      <c r="D12" s="295">
        <v>39.1</v>
      </c>
      <c r="E12" s="293">
        <v>20</v>
      </c>
      <c r="F12" s="294"/>
      <c r="G12" s="295" t="s">
        <v>221</v>
      </c>
      <c r="H12" s="293">
        <v>21</v>
      </c>
      <c r="I12" s="294"/>
      <c r="J12" s="327" t="s">
        <v>222</v>
      </c>
      <c r="K12" s="293">
        <v>22</v>
      </c>
      <c r="L12" s="294"/>
      <c r="M12" s="295" t="s">
        <v>223</v>
      </c>
      <c r="N12" s="293">
        <v>23</v>
      </c>
      <c r="O12" s="294"/>
      <c r="P12" s="295" t="s">
        <v>224</v>
      </c>
      <c r="Q12" s="293">
        <v>24</v>
      </c>
      <c r="R12" s="294"/>
      <c r="S12" s="295" t="s">
        <v>225</v>
      </c>
      <c r="T12" s="293">
        <v>25</v>
      </c>
      <c r="U12" s="294"/>
      <c r="V12" s="295" t="s">
        <v>226</v>
      </c>
      <c r="W12" s="293">
        <v>26</v>
      </c>
      <c r="X12" s="294"/>
      <c r="Y12" s="295" t="s">
        <v>227</v>
      </c>
      <c r="Z12" s="293">
        <v>27</v>
      </c>
      <c r="AA12" s="294"/>
      <c r="AB12" s="295" t="s">
        <v>228</v>
      </c>
      <c r="AC12" s="293">
        <v>28</v>
      </c>
      <c r="AD12" s="294"/>
      <c r="AE12" s="295" t="s">
        <v>229</v>
      </c>
      <c r="AF12" s="293">
        <v>29</v>
      </c>
      <c r="AG12" s="294"/>
      <c r="AH12" s="295" t="s">
        <v>230</v>
      </c>
      <c r="AI12" s="293">
        <v>30</v>
      </c>
      <c r="AJ12" s="294"/>
      <c r="AK12" s="295" t="s">
        <v>231</v>
      </c>
      <c r="AL12" s="293">
        <v>31</v>
      </c>
      <c r="AM12" s="294"/>
      <c r="AN12" s="295" t="s">
        <v>232</v>
      </c>
      <c r="AO12" s="297">
        <v>32</v>
      </c>
      <c r="AP12" s="311"/>
      <c r="AQ12" s="334" t="s">
        <v>233</v>
      </c>
      <c r="AR12" s="336">
        <v>33</v>
      </c>
      <c r="AS12" s="294"/>
      <c r="AT12" s="295" t="s">
        <v>234</v>
      </c>
      <c r="AU12" s="293">
        <v>34</v>
      </c>
      <c r="AV12" s="294"/>
      <c r="AW12" s="295" t="s">
        <v>235</v>
      </c>
      <c r="AX12" s="293">
        <v>35</v>
      </c>
      <c r="AY12" s="294"/>
      <c r="AZ12" s="295" t="s">
        <v>236</v>
      </c>
      <c r="BA12" s="293">
        <v>36</v>
      </c>
      <c r="BB12" s="294"/>
      <c r="BC12" s="295" t="s">
        <v>237</v>
      </c>
    </row>
    <row r="13" spans="2:55" s="296" customFormat="1" ht="45.75">
      <c r="B13" s="297"/>
      <c r="C13" s="322" t="s">
        <v>36</v>
      </c>
      <c r="D13" s="299"/>
      <c r="E13" s="297"/>
      <c r="F13" s="322" t="s">
        <v>37</v>
      </c>
      <c r="G13" s="299"/>
      <c r="H13" s="297"/>
      <c r="I13" s="322" t="s">
        <v>38</v>
      </c>
      <c r="J13" s="328"/>
      <c r="K13" s="297"/>
      <c r="L13" s="322" t="s">
        <v>39</v>
      </c>
      <c r="M13" s="299"/>
      <c r="N13" s="297"/>
      <c r="O13" s="322" t="s">
        <v>40</v>
      </c>
      <c r="P13" s="299"/>
      <c r="Q13" s="297"/>
      <c r="R13" s="322" t="s">
        <v>41</v>
      </c>
      <c r="S13" s="299"/>
      <c r="T13" s="297"/>
      <c r="U13" s="322" t="s">
        <v>42</v>
      </c>
      <c r="V13" s="299"/>
      <c r="W13" s="297"/>
      <c r="X13" s="322" t="s">
        <v>43</v>
      </c>
      <c r="Y13" s="299"/>
      <c r="Z13" s="297"/>
      <c r="AA13" s="322" t="s">
        <v>44</v>
      </c>
      <c r="AB13" s="299"/>
      <c r="AC13" s="297"/>
      <c r="AD13" s="322" t="s">
        <v>45</v>
      </c>
      <c r="AE13" s="299"/>
      <c r="AF13" s="297"/>
      <c r="AG13" s="322" t="s">
        <v>46</v>
      </c>
      <c r="AH13" s="299"/>
      <c r="AI13" s="297"/>
      <c r="AJ13" s="322" t="s">
        <v>47</v>
      </c>
      <c r="AK13" s="299"/>
      <c r="AL13" s="297"/>
      <c r="AM13" s="322" t="s">
        <v>48</v>
      </c>
      <c r="AN13" s="299"/>
      <c r="AO13" s="297"/>
      <c r="AP13" s="322" t="s">
        <v>49</v>
      </c>
      <c r="AQ13" s="334"/>
      <c r="AR13" s="337"/>
      <c r="AS13" s="322" t="s">
        <v>50</v>
      </c>
      <c r="AT13" s="299"/>
      <c r="AU13" s="297"/>
      <c r="AV13" s="322" t="s">
        <v>51</v>
      </c>
      <c r="AW13" s="299"/>
      <c r="AX13" s="297"/>
      <c r="AY13" s="329" t="s">
        <v>52</v>
      </c>
      <c r="AZ13" s="299"/>
      <c r="BA13" s="297"/>
      <c r="BB13" s="298" t="s">
        <v>53</v>
      </c>
      <c r="BC13" s="299"/>
    </row>
    <row r="14" spans="2:55" s="306" customFormat="1" ht="15.75" customHeight="1" thickBot="1">
      <c r="B14" s="318"/>
      <c r="C14" s="319" t="s">
        <v>238</v>
      </c>
      <c r="D14" s="320"/>
      <c r="E14" s="318"/>
      <c r="F14" s="319" t="s">
        <v>239</v>
      </c>
      <c r="G14" s="320"/>
      <c r="H14" s="318"/>
      <c r="I14" s="319" t="s">
        <v>240</v>
      </c>
      <c r="J14" s="330"/>
      <c r="K14" s="318"/>
      <c r="L14" s="319" t="s">
        <v>241</v>
      </c>
      <c r="M14" s="320"/>
      <c r="N14" s="318"/>
      <c r="O14" s="319" t="s">
        <v>242</v>
      </c>
      <c r="P14" s="320"/>
      <c r="Q14" s="318"/>
      <c r="R14" s="319" t="s">
        <v>243</v>
      </c>
      <c r="S14" s="320"/>
      <c r="T14" s="318"/>
      <c r="U14" s="319" t="s">
        <v>244</v>
      </c>
      <c r="V14" s="320"/>
      <c r="W14" s="318"/>
      <c r="X14" s="319" t="s">
        <v>245</v>
      </c>
      <c r="Y14" s="320"/>
      <c r="Z14" s="318"/>
      <c r="AA14" s="319" t="s">
        <v>246</v>
      </c>
      <c r="AB14" s="320"/>
      <c r="AC14" s="318"/>
      <c r="AD14" s="319" t="s">
        <v>247</v>
      </c>
      <c r="AE14" s="320"/>
      <c r="AF14" s="318"/>
      <c r="AG14" s="319" t="s">
        <v>248</v>
      </c>
      <c r="AH14" s="320"/>
      <c r="AI14" s="318"/>
      <c r="AJ14" s="319" t="s">
        <v>249</v>
      </c>
      <c r="AK14" s="320"/>
      <c r="AL14" s="318"/>
      <c r="AM14" s="319" t="s">
        <v>250</v>
      </c>
      <c r="AN14" s="320"/>
      <c r="AO14" s="318"/>
      <c r="AP14" s="319" t="s">
        <v>251</v>
      </c>
      <c r="AQ14" s="333"/>
      <c r="AR14" s="338"/>
      <c r="AS14" s="339" t="s">
        <v>252</v>
      </c>
      <c r="AT14" s="340"/>
      <c r="AU14" s="318"/>
      <c r="AV14" s="319" t="s">
        <v>253</v>
      </c>
      <c r="AW14" s="320"/>
      <c r="AX14" s="318"/>
      <c r="AY14" s="319" t="s">
        <v>254</v>
      </c>
      <c r="AZ14" s="320"/>
      <c r="BA14" s="318"/>
      <c r="BB14" s="319" t="s">
        <v>255</v>
      </c>
      <c r="BC14" s="320"/>
    </row>
    <row r="15" spans="2:55" s="282" customFormat="1" ht="15.75" customHeight="1">
      <c r="B15" s="293">
        <v>37</v>
      </c>
      <c r="C15" s="294"/>
      <c r="D15" s="295">
        <v>85.47</v>
      </c>
      <c r="E15" s="293">
        <v>38</v>
      </c>
      <c r="F15" s="294"/>
      <c r="G15" s="295" t="s">
        <v>256</v>
      </c>
      <c r="H15" s="293">
        <v>39</v>
      </c>
      <c r="I15" s="294"/>
      <c r="J15" s="327" t="s">
        <v>257</v>
      </c>
      <c r="K15" s="293">
        <v>40</v>
      </c>
      <c r="L15" s="294"/>
      <c r="M15" s="295" t="s">
        <v>258</v>
      </c>
      <c r="N15" s="293">
        <v>41</v>
      </c>
      <c r="O15" s="294"/>
      <c r="P15" s="295" t="s">
        <v>259</v>
      </c>
      <c r="Q15" s="293">
        <v>42</v>
      </c>
      <c r="R15" s="294"/>
      <c r="S15" s="295" t="s">
        <v>260</v>
      </c>
      <c r="T15" s="293">
        <v>43</v>
      </c>
      <c r="U15" s="294"/>
      <c r="V15" s="295" t="s">
        <v>261</v>
      </c>
      <c r="W15" s="293">
        <v>44</v>
      </c>
      <c r="X15" s="294"/>
      <c r="Y15" s="295" t="s">
        <v>262</v>
      </c>
      <c r="Z15" s="293">
        <v>45</v>
      </c>
      <c r="AA15" s="294"/>
      <c r="AB15" s="295" t="s">
        <v>263</v>
      </c>
      <c r="AC15" s="293">
        <v>46</v>
      </c>
      <c r="AD15" s="294"/>
      <c r="AE15" s="295" t="s">
        <v>264</v>
      </c>
      <c r="AF15" s="293">
        <v>47</v>
      </c>
      <c r="AG15" s="294"/>
      <c r="AH15" s="295" t="s">
        <v>265</v>
      </c>
      <c r="AI15" s="293">
        <v>48</v>
      </c>
      <c r="AJ15" s="294"/>
      <c r="AK15" s="295" t="s">
        <v>266</v>
      </c>
      <c r="AL15" s="293">
        <v>49</v>
      </c>
      <c r="AM15" s="294"/>
      <c r="AN15" s="295" t="s">
        <v>267</v>
      </c>
      <c r="AO15" s="293">
        <v>50</v>
      </c>
      <c r="AP15" s="294"/>
      <c r="AQ15" s="295" t="s">
        <v>268</v>
      </c>
      <c r="AR15" s="297">
        <v>51</v>
      </c>
      <c r="AS15" s="311"/>
      <c r="AT15" s="334" t="s">
        <v>269</v>
      </c>
      <c r="AU15" s="336">
        <v>52</v>
      </c>
      <c r="AV15" s="294"/>
      <c r="AW15" s="295" t="s">
        <v>270</v>
      </c>
      <c r="AX15" s="293">
        <v>53</v>
      </c>
      <c r="AY15" s="294"/>
      <c r="AZ15" s="295" t="s">
        <v>271</v>
      </c>
      <c r="BA15" s="293">
        <v>54</v>
      </c>
      <c r="BB15" s="294"/>
      <c r="BC15" s="295" t="s">
        <v>272</v>
      </c>
    </row>
    <row r="16" spans="2:55" s="296" customFormat="1" ht="45.75">
      <c r="B16" s="297"/>
      <c r="C16" s="322" t="s">
        <v>54</v>
      </c>
      <c r="D16" s="299"/>
      <c r="E16" s="297"/>
      <c r="F16" s="322" t="s">
        <v>55</v>
      </c>
      <c r="G16" s="299"/>
      <c r="H16" s="297"/>
      <c r="I16" s="322" t="s">
        <v>56</v>
      </c>
      <c r="J16" s="328"/>
      <c r="K16" s="297"/>
      <c r="L16" s="322" t="s">
        <v>57</v>
      </c>
      <c r="M16" s="299"/>
      <c r="N16" s="297"/>
      <c r="O16" s="322" t="s">
        <v>58</v>
      </c>
      <c r="P16" s="299"/>
      <c r="Q16" s="297"/>
      <c r="R16" s="322" t="s">
        <v>59</v>
      </c>
      <c r="S16" s="299"/>
      <c r="T16" s="297"/>
      <c r="U16" s="322" t="s">
        <v>60</v>
      </c>
      <c r="V16" s="299"/>
      <c r="W16" s="297"/>
      <c r="X16" s="322" t="s">
        <v>61</v>
      </c>
      <c r="Y16" s="299"/>
      <c r="Z16" s="297"/>
      <c r="AA16" s="322" t="s">
        <v>62</v>
      </c>
      <c r="AB16" s="299"/>
      <c r="AC16" s="297"/>
      <c r="AD16" s="322" t="s">
        <v>63</v>
      </c>
      <c r="AE16" s="299"/>
      <c r="AF16" s="297"/>
      <c r="AG16" s="322" t="s">
        <v>64</v>
      </c>
      <c r="AH16" s="299"/>
      <c r="AI16" s="297"/>
      <c r="AJ16" s="322" t="s">
        <v>65</v>
      </c>
      <c r="AK16" s="299"/>
      <c r="AL16" s="297"/>
      <c r="AM16" s="322" t="s">
        <v>66</v>
      </c>
      <c r="AN16" s="299"/>
      <c r="AO16" s="297"/>
      <c r="AP16" s="322" t="s">
        <v>67</v>
      </c>
      <c r="AQ16" s="299"/>
      <c r="AR16" s="297"/>
      <c r="AS16" s="322" t="s">
        <v>68</v>
      </c>
      <c r="AT16" s="334"/>
      <c r="AU16" s="337"/>
      <c r="AV16" s="322" t="s">
        <v>69</v>
      </c>
      <c r="AW16" s="299"/>
      <c r="AX16" s="297"/>
      <c r="AY16" s="322" t="s">
        <v>70</v>
      </c>
      <c r="AZ16" s="299"/>
      <c r="BA16" s="297"/>
      <c r="BB16" s="298" t="s">
        <v>71</v>
      </c>
      <c r="BC16" s="299"/>
    </row>
    <row r="17" spans="2:55" s="306" customFormat="1" ht="15.75" customHeight="1" thickBot="1">
      <c r="B17" s="318"/>
      <c r="C17" s="319" t="s">
        <v>273</v>
      </c>
      <c r="D17" s="320"/>
      <c r="E17" s="318"/>
      <c r="F17" s="319" t="s">
        <v>274</v>
      </c>
      <c r="G17" s="320"/>
      <c r="H17" s="324"/>
      <c r="I17" s="325" t="s">
        <v>275</v>
      </c>
      <c r="J17" s="331"/>
      <c r="K17" s="318"/>
      <c r="L17" s="319" t="s">
        <v>276</v>
      </c>
      <c r="M17" s="320"/>
      <c r="N17" s="318"/>
      <c r="O17" s="319" t="s">
        <v>277</v>
      </c>
      <c r="P17" s="320"/>
      <c r="Q17" s="318"/>
      <c r="R17" s="319" t="s">
        <v>278</v>
      </c>
      <c r="S17" s="320"/>
      <c r="T17" s="318"/>
      <c r="U17" s="319" t="s">
        <v>279</v>
      </c>
      <c r="V17" s="320"/>
      <c r="W17" s="318"/>
      <c r="X17" s="319" t="s">
        <v>280</v>
      </c>
      <c r="Y17" s="320"/>
      <c r="Z17" s="318"/>
      <c r="AA17" s="319" t="s">
        <v>281</v>
      </c>
      <c r="AB17" s="320"/>
      <c r="AC17" s="318"/>
      <c r="AD17" s="319" t="s">
        <v>282</v>
      </c>
      <c r="AE17" s="320"/>
      <c r="AF17" s="318"/>
      <c r="AG17" s="319" t="s">
        <v>283</v>
      </c>
      <c r="AH17" s="320"/>
      <c r="AI17" s="318"/>
      <c r="AJ17" s="319" t="s">
        <v>284</v>
      </c>
      <c r="AK17" s="320"/>
      <c r="AL17" s="318"/>
      <c r="AM17" s="319" t="s">
        <v>285</v>
      </c>
      <c r="AN17" s="320"/>
      <c r="AO17" s="318"/>
      <c r="AP17" s="319" t="s">
        <v>286</v>
      </c>
      <c r="AQ17" s="320"/>
      <c r="AR17" s="318"/>
      <c r="AS17" s="319" t="s">
        <v>287</v>
      </c>
      <c r="AT17" s="333"/>
      <c r="AU17" s="338"/>
      <c r="AV17" s="339" t="s">
        <v>288</v>
      </c>
      <c r="AW17" s="340"/>
      <c r="AX17" s="318"/>
      <c r="AY17" s="319" t="s">
        <v>289</v>
      </c>
      <c r="AZ17" s="320"/>
      <c r="BA17" s="318"/>
      <c r="BB17" s="319" t="s">
        <v>290</v>
      </c>
      <c r="BC17" s="320"/>
    </row>
    <row r="18" spans="2:55" s="282" customFormat="1" ht="15.75" customHeight="1">
      <c r="B18" s="293">
        <v>55</v>
      </c>
      <c r="C18" s="294"/>
      <c r="D18" s="295" t="s">
        <v>291</v>
      </c>
      <c r="E18" s="293">
        <v>56</v>
      </c>
      <c r="F18" s="294"/>
      <c r="G18" s="295" t="s">
        <v>292</v>
      </c>
      <c r="K18" s="293">
        <v>72</v>
      </c>
      <c r="L18" s="294"/>
      <c r="M18" s="295" t="s">
        <v>293</v>
      </c>
      <c r="N18" s="293">
        <v>73</v>
      </c>
      <c r="O18" s="294"/>
      <c r="P18" s="295" t="s">
        <v>294</v>
      </c>
      <c r="Q18" s="293">
        <v>74</v>
      </c>
      <c r="R18" s="294"/>
      <c r="S18" s="295" t="s">
        <v>295</v>
      </c>
      <c r="T18" s="293">
        <v>75</v>
      </c>
      <c r="U18" s="294"/>
      <c r="V18" s="295" t="s">
        <v>296</v>
      </c>
      <c r="W18" s="293">
        <v>76</v>
      </c>
      <c r="X18" s="294"/>
      <c r="Y18" s="295" t="s">
        <v>297</v>
      </c>
      <c r="Z18" s="293">
        <v>77</v>
      </c>
      <c r="AA18" s="294"/>
      <c r="AB18" s="295" t="s">
        <v>298</v>
      </c>
      <c r="AC18" s="293">
        <v>78</v>
      </c>
      <c r="AD18" s="294"/>
      <c r="AE18" s="295" t="s">
        <v>299</v>
      </c>
      <c r="AF18" s="293">
        <v>79</v>
      </c>
      <c r="AG18" s="294"/>
      <c r="AH18" s="295" t="s">
        <v>300</v>
      </c>
      <c r="AI18" s="293">
        <v>80</v>
      </c>
      <c r="AJ18" s="294"/>
      <c r="AK18" s="295" t="s">
        <v>301</v>
      </c>
      <c r="AL18" s="293">
        <v>81</v>
      </c>
      <c r="AM18" s="294"/>
      <c r="AN18" s="295" t="s">
        <v>302</v>
      </c>
      <c r="AO18" s="293">
        <v>82</v>
      </c>
      <c r="AP18" s="294"/>
      <c r="AQ18" s="295" t="s">
        <v>303</v>
      </c>
      <c r="AR18" s="293">
        <v>83</v>
      </c>
      <c r="AS18" s="294"/>
      <c r="AT18" s="295" t="s">
        <v>304</v>
      </c>
      <c r="AU18" s="297">
        <v>84</v>
      </c>
      <c r="AV18" s="311"/>
      <c r="AW18" s="334" t="s">
        <v>305</v>
      </c>
      <c r="AX18" s="336">
        <v>85</v>
      </c>
      <c r="AY18" s="294"/>
      <c r="AZ18" s="295" t="s">
        <v>306</v>
      </c>
      <c r="BA18" s="293">
        <v>86</v>
      </c>
      <c r="BB18" s="294"/>
      <c r="BC18" s="295" t="s">
        <v>307</v>
      </c>
    </row>
    <row r="19" spans="2:55" s="296" customFormat="1" ht="45.75">
      <c r="B19" s="297"/>
      <c r="C19" s="322" t="s">
        <v>72</v>
      </c>
      <c r="D19" s="299"/>
      <c r="E19" s="297"/>
      <c r="F19" s="322" t="s">
        <v>73</v>
      </c>
      <c r="G19" s="299"/>
      <c r="H19" s="282"/>
      <c r="I19" s="282" t="s">
        <v>308</v>
      </c>
      <c r="J19" s="282"/>
      <c r="K19" s="297"/>
      <c r="L19" s="322" t="s">
        <v>74</v>
      </c>
      <c r="M19" s="299"/>
      <c r="N19" s="297"/>
      <c r="O19" s="322" t="s">
        <v>75</v>
      </c>
      <c r="P19" s="299"/>
      <c r="Q19" s="297"/>
      <c r="R19" s="322" t="s">
        <v>76</v>
      </c>
      <c r="S19" s="299"/>
      <c r="T19" s="297"/>
      <c r="U19" s="322" t="s">
        <v>77</v>
      </c>
      <c r="V19" s="299"/>
      <c r="W19" s="297"/>
      <c r="X19" s="322" t="s">
        <v>78</v>
      </c>
      <c r="Y19" s="299"/>
      <c r="Z19" s="297"/>
      <c r="AA19" s="322" t="s">
        <v>79</v>
      </c>
      <c r="AB19" s="299"/>
      <c r="AC19" s="297"/>
      <c r="AD19" s="322" t="s">
        <v>80</v>
      </c>
      <c r="AE19" s="299"/>
      <c r="AF19" s="297"/>
      <c r="AG19" s="322" t="s">
        <v>81</v>
      </c>
      <c r="AH19" s="299"/>
      <c r="AI19" s="297"/>
      <c r="AJ19" s="329" t="s">
        <v>82</v>
      </c>
      <c r="AK19" s="299"/>
      <c r="AL19" s="297"/>
      <c r="AM19" s="322" t="s">
        <v>83</v>
      </c>
      <c r="AN19" s="299"/>
      <c r="AO19" s="297"/>
      <c r="AP19" s="322" t="s">
        <v>84</v>
      </c>
      <c r="AQ19" s="299"/>
      <c r="AR19" s="297"/>
      <c r="AS19" s="322" t="s">
        <v>85</v>
      </c>
      <c r="AT19" s="299"/>
      <c r="AU19" s="297"/>
      <c r="AV19" s="322" t="s">
        <v>86</v>
      </c>
      <c r="AW19" s="334"/>
      <c r="AX19" s="337"/>
      <c r="AY19" s="322" t="s">
        <v>87</v>
      </c>
      <c r="AZ19" s="299"/>
      <c r="BA19" s="297"/>
      <c r="BB19" s="298" t="s">
        <v>88</v>
      </c>
      <c r="BC19" s="299"/>
    </row>
    <row r="20" spans="2:55" s="306" customFormat="1" ht="15.75" customHeight="1" thickBot="1">
      <c r="B20" s="318"/>
      <c r="C20" s="319" t="s">
        <v>309</v>
      </c>
      <c r="D20" s="320"/>
      <c r="E20" s="318"/>
      <c r="F20" s="319" t="s">
        <v>310</v>
      </c>
      <c r="G20" s="320"/>
      <c r="K20" s="324"/>
      <c r="L20" s="325" t="s">
        <v>311</v>
      </c>
      <c r="M20" s="326"/>
      <c r="N20" s="324"/>
      <c r="O20" s="325" t="s">
        <v>312</v>
      </c>
      <c r="P20" s="326"/>
      <c r="Q20" s="324"/>
      <c r="R20" s="325" t="s">
        <v>313</v>
      </c>
      <c r="S20" s="326"/>
      <c r="T20" s="324"/>
      <c r="U20" s="325" t="s">
        <v>314</v>
      </c>
      <c r="V20" s="326"/>
      <c r="W20" s="324"/>
      <c r="X20" s="325" t="s">
        <v>315</v>
      </c>
      <c r="Y20" s="326"/>
      <c r="Z20" s="324"/>
      <c r="AA20" s="325" t="s">
        <v>316</v>
      </c>
      <c r="AB20" s="326"/>
      <c r="AC20" s="324"/>
      <c r="AD20" s="325" t="s">
        <v>317</v>
      </c>
      <c r="AE20" s="326"/>
      <c r="AF20" s="324"/>
      <c r="AG20" s="325" t="s">
        <v>318</v>
      </c>
      <c r="AH20" s="326"/>
      <c r="AI20" s="324"/>
      <c r="AJ20" s="325" t="s">
        <v>319</v>
      </c>
      <c r="AK20" s="326"/>
      <c r="AL20" s="324"/>
      <c r="AM20" s="325" t="s">
        <v>320</v>
      </c>
      <c r="AN20" s="326"/>
      <c r="AO20" s="324"/>
      <c r="AP20" s="325" t="s">
        <v>321</v>
      </c>
      <c r="AQ20" s="326"/>
      <c r="AR20" s="324"/>
      <c r="AS20" s="325" t="s">
        <v>322</v>
      </c>
      <c r="AT20" s="326"/>
      <c r="AU20" s="324"/>
      <c r="AV20" s="325" t="s">
        <v>323</v>
      </c>
      <c r="AW20" s="341"/>
      <c r="AX20" s="338"/>
      <c r="AY20" s="339" t="s">
        <v>324</v>
      </c>
      <c r="AZ20" s="340"/>
      <c r="BA20" s="324"/>
      <c r="BB20" s="325" t="s">
        <v>325</v>
      </c>
      <c r="BC20" s="326"/>
    </row>
    <row r="21" spans="2:55" s="282" customFormat="1" ht="15.75" customHeight="1">
      <c r="B21" s="293">
        <v>87</v>
      </c>
      <c r="C21" s="294"/>
      <c r="D21" s="295" t="s">
        <v>326</v>
      </c>
      <c r="E21" s="293">
        <v>88</v>
      </c>
      <c r="F21" s="294"/>
      <c r="G21" s="295" t="s">
        <v>327</v>
      </c>
      <c r="K21" s="293" t="s">
        <v>415</v>
      </c>
      <c r="L21" s="294"/>
      <c r="M21" s="295" t="s">
        <v>416</v>
      </c>
      <c r="N21" s="293" t="s">
        <v>417</v>
      </c>
      <c r="O21" s="294"/>
      <c r="P21" s="295" t="s">
        <v>418</v>
      </c>
      <c r="Q21" s="293" t="s">
        <v>419</v>
      </c>
      <c r="R21" s="294"/>
      <c r="S21" s="295" t="s">
        <v>420</v>
      </c>
      <c r="T21" s="293" t="s">
        <v>421</v>
      </c>
      <c r="U21" s="294"/>
      <c r="V21" s="295" t="s">
        <v>422</v>
      </c>
      <c r="W21" s="293" t="s">
        <v>423</v>
      </c>
      <c r="X21" s="294"/>
      <c r="Y21" s="295" t="s">
        <v>424</v>
      </c>
      <c r="Z21" s="293" t="s">
        <v>425</v>
      </c>
      <c r="AA21" s="294"/>
      <c r="AB21" s="295" t="s">
        <v>426</v>
      </c>
      <c r="AC21" s="293" t="s">
        <v>427</v>
      </c>
      <c r="AD21" s="294"/>
      <c r="AE21" s="295" t="s">
        <v>428</v>
      </c>
      <c r="AF21" s="293" t="s">
        <v>429</v>
      </c>
      <c r="AG21" s="294"/>
      <c r="AH21" s="295" t="s">
        <v>430</v>
      </c>
      <c r="AI21" s="293" t="s">
        <v>431</v>
      </c>
      <c r="AJ21" s="294"/>
      <c r="AK21" s="295" t="s">
        <v>432</v>
      </c>
      <c r="AN21" s="283"/>
      <c r="AO21" s="293" t="s">
        <v>433</v>
      </c>
      <c r="AP21" s="294"/>
      <c r="AQ21" s="295" t="s">
        <v>434</v>
      </c>
      <c r="AT21" s="283"/>
      <c r="AU21" s="293" t="s">
        <v>435</v>
      </c>
      <c r="AV21" s="294"/>
      <c r="AW21" s="295" t="s">
        <v>436</v>
      </c>
      <c r="AZ21" s="283"/>
      <c r="BA21" s="336" t="s">
        <v>437</v>
      </c>
      <c r="BB21" s="294"/>
      <c r="BC21" s="295" t="s">
        <v>438</v>
      </c>
    </row>
    <row r="22" spans="2:55" s="296" customFormat="1" ht="45.75">
      <c r="B22" s="297"/>
      <c r="C22" s="322" t="s">
        <v>89</v>
      </c>
      <c r="D22" s="299"/>
      <c r="E22" s="297"/>
      <c r="F22" s="322" t="s">
        <v>90</v>
      </c>
      <c r="G22" s="299"/>
      <c r="H22" s="282"/>
      <c r="I22" s="282" t="s">
        <v>328</v>
      </c>
      <c r="J22" s="282"/>
      <c r="K22" s="297"/>
      <c r="L22" s="322" t="s">
        <v>91</v>
      </c>
      <c r="M22" s="299"/>
      <c r="N22" s="297"/>
      <c r="O22" s="322" t="s">
        <v>92</v>
      </c>
      <c r="P22" s="299"/>
      <c r="Q22" s="297"/>
      <c r="R22" s="322" t="s">
        <v>93</v>
      </c>
      <c r="S22" s="299"/>
      <c r="T22" s="297"/>
      <c r="U22" s="322" t="s">
        <v>94</v>
      </c>
      <c r="V22" s="299"/>
      <c r="W22" s="297"/>
      <c r="X22" s="322" t="s">
        <v>95</v>
      </c>
      <c r="Y22" s="299"/>
      <c r="Z22" s="297"/>
      <c r="AA22" s="322" t="s">
        <v>96</v>
      </c>
      <c r="AB22" s="299"/>
      <c r="AC22" s="297"/>
      <c r="AD22" s="322" t="s">
        <v>97</v>
      </c>
      <c r="AE22" s="299"/>
      <c r="AF22" s="297"/>
      <c r="AG22" s="322" t="s">
        <v>439</v>
      </c>
      <c r="AH22" s="299"/>
      <c r="AI22" s="297"/>
      <c r="AJ22" s="322" t="s">
        <v>440</v>
      </c>
      <c r="AK22" s="299"/>
      <c r="AL22" s="282"/>
      <c r="AN22" s="283"/>
      <c r="AO22" s="297"/>
      <c r="AP22" s="322" t="s">
        <v>98</v>
      </c>
      <c r="AQ22" s="299"/>
      <c r="AR22" s="282"/>
      <c r="AT22" s="283"/>
      <c r="AU22" s="297"/>
      <c r="AV22" s="322" t="s">
        <v>441</v>
      </c>
      <c r="AW22" s="299"/>
      <c r="AX22" s="282"/>
      <c r="AZ22" s="283"/>
      <c r="BA22" s="337"/>
      <c r="BB22" s="322" t="s">
        <v>442</v>
      </c>
      <c r="BC22" s="299"/>
    </row>
    <row r="23" spans="2:55" s="306" customFormat="1" ht="15.75" customHeight="1" thickBot="1">
      <c r="B23" s="324"/>
      <c r="C23" s="325" t="s">
        <v>329</v>
      </c>
      <c r="D23" s="326"/>
      <c r="E23" s="324"/>
      <c r="F23" s="325" t="s">
        <v>330</v>
      </c>
      <c r="G23" s="326"/>
      <c r="K23" s="324"/>
      <c r="L23" s="332" t="s">
        <v>443</v>
      </c>
      <c r="M23" s="326"/>
      <c r="N23" s="324"/>
      <c r="O23" s="325" t="s">
        <v>444</v>
      </c>
      <c r="P23" s="326"/>
      <c r="Q23" s="324"/>
      <c r="R23" s="325" t="s">
        <v>445</v>
      </c>
      <c r="S23" s="326"/>
      <c r="T23" s="324"/>
      <c r="U23" s="325" t="s">
        <v>446</v>
      </c>
      <c r="V23" s="326"/>
      <c r="W23" s="324"/>
      <c r="X23" s="325" t="s">
        <v>447</v>
      </c>
      <c r="Y23" s="326"/>
      <c r="Z23" s="324"/>
      <c r="AA23" s="325" t="s">
        <v>448</v>
      </c>
      <c r="AB23" s="326"/>
      <c r="AC23" s="324"/>
      <c r="AD23" s="325"/>
      <c r="AE23" s="326"/>
      <c r="AF23" s="324"/>
      <c r="AG23" s="325"/>
      <c r="AH23" s="326"/>
      <c r="AI23" s="324"/>
      <c r="AJ23" s="325"/>
      <c r="AK23" s="326"/>
      <c r="AN23" s="315"/>
      <c r="AO23" s="324"/>
      <c r="AP23" s="325"/>
      <c r="AQ23" s="326"/>
      <c r="AT23" s="315"/>
      <c r="AU23" s="324"/>
      <c r="AV23" s="325"/>
      <c r="AW23" s="326"/>
      <c r="AZ23" s="315"/>
      <c r="BA23" s="338"/>
      <c r="BB23" s="339"/>
      <c r="BC23" s="340"/>
    </row>
    <row r="24" spans="2:55" s="306" customFormat="1" ht="15.75" customHeight="1">
      <c r="B24" s="319"/>
      <c r="C24" s="319"/>
      <c r="D24" s="333"/>
      <c r="E24" s="319"/>
      <c r="F24" s="319"/>
      <c r="G24" s="333"/>
      <c r="K24" s="319"/>
      <c r="L24" s="319"/>
      <c r="M24" s="333"/>
      <c r="N24" s="319"/>
      <c r="O24" s="319"/>
      <c r="P24" s="333"/>
      <c r="Q24" s="319"/>
      <c r="R24" s="319"/>
      <c r="S24" s="333"/>
      <c r="T24" s="319"/>
      <c r="U24" s="319"/>
      <c r="V24" s="333"/>
      <c r="W24" s="319"/>
      <c r="X24" s="319"/>
      <c r="Y24" s="333"/>
      <c r="Z24" s="319"/>
      <c r="AA24" s="319"/>
      <c r="AB24" s="333"/>
      <c r="AC24" s="319"/>
      <c r="AD24" s="319"/>
      <c r="AE24" s="333"/>
      <c r="AF24" s="319"/>
      <c r="AG24" s="319"/>
      <c r="AH24" s="333"/>
      <c r="AI24" s="319"/>
      <c r="AJ24" s="319"/>
      <c r="AK24" s="333"/>
      <c r="AN24" s="315"/>
      <c r="AO24" s="319"/>
      <c r="AP24" s="319"/>
      <c r="AQ24" s="333"/>
      <c r="AT24" s="315"/>
      <c r="AU24" s="319"/>
      <c r="AV24" s="319"/>
      <c r="AW24" s="333"/>
      <c r="AZ24" s="315"/>
      <c r="BA24" s="319"/>
      <c r="BB24" s="319"/>
      <c r="BC24" s="333"/>
    </row>
    <row r="25" spans="2:55" s="282" customFormat="1" ht="15.75" customHeight="1">
      <c r="B25" s="311"/>
      <c r="C25" s="311"/>
      <c r="D25" s="334"/>
      <c r="E25" s="311"/>
      <c r="F25" s="311"/>
      <c r="G25" s="334"/>
      <c r="M25" s="283"/>
      <c r="P25" s="283"/>
      <c r="S25" s="283"/>
      <c r="V25" s="283"/>
      <c r="Y25" s="283"/>
      <c r="AB25" s="283"/>
      <c r="AE25" s="283"/>
      <c r="AH25" s="283"/>
      <c r="AK25" s="283"/>
      <c r="AN25" s="283"/>
      <c r="AQ25" s="283"/>
      <c r="AT25" s="283"/>
      <c r="AW25" s="283"/>
      <c r="AZ25" s="283"/>
      <c r="BC25" s="283"/>
    </row>
    <row r="26" spans="4:55" s="282" customFormat="1" ht="15.75" customHeight="1">
      <c r="D26" s="283"/>
      <c r="G26" s="283"/>
      <c r="H26" s="293">
        <v>57</v>
      </c>
      <c r="I26" s="294"/>
      <c r="J26" s="295" t="s">
        <v>331</v>
      </c>
      <c r="K26" s="293">
        <v>58</v>
      </c>
      <c r="L26" s="294"/>
      <c r="M26" s="295" t="s">
        <v>332</v>
      </c>
      <c r="N26" s="293">
        <v>59</v>
      </c>
      <c r="O26" s="294"/>
      <c r="P26" s="295" t="s">
        <v>333</v>
      </c>
      <c r="Q26" s="293">
        <v>60</v>
      </c>
      <c r="R26" s="294"/>
      <c r="S26" s="295" t="s">
        <v>334</v>
      </c>
      <c r="T26" s="293">
        <v>61</v>
      </c>
      <c r="U26" s="294"/>
      <c r="V26" s="295" t="s">
        <v>335</v>
      </c>
      <c r="W26" s="293">
        <v>62</v>
      </c>
      <c r="X26" s="294"/>
      <c r="Y26" s="295" t="s">
        <v>336</v>
      </c>
      <c r="Z26" s="293">
        <v>63</v>
      </c>
      <c r="AA26" s="294"/>
      <c r="AB26" s="295" t="s">
        <v>337</v>
      </c>
      <c r="AC26" s="293">
        <v>64</v>
      </c>
      <c r="AD26" s="294"/>
      <c r="AE26" s="295" t="s">
        <v>338</v>
      </c>
      <c r="AF26" s="293">
        <v>65</v>
      </c>
      <c r="AG26" s="294"/>
      <c r="AH26" s="295" t="s">
        <v>339</v>
      </c>
      <c r="AI26" s="293">
        <v>66</v>
      </c>
      <c r="AJ26" s="294"/>
      <c r="AK26" s="295" t="s">
        <v>340</v>
      </c>
      <c r="AL26" s="293">
        <v>67</v>
      </c>
      <c r="AM26" s="294"/>
      <c r="AN26" s="295" t="s">
        <v>341</v>
      </c>
      <c r="AO26" s="293">
        <v>68</v>
      </c>
      <c r="AP26" s="294"/>
      <c r="AQ26" s="295" t="s">
        <v>342</v>
      </c>
      <c r="AR26" s="293">
        <v>69</v>
      </c>
      <c r="AS26" s="294"/>
      <c r="AT26" s="295" t="s">
        <v>343</v>
      </c>
      <c r="AU26" s="293">
        <v>70</v>
      </c>
      <c r="AV26" s="294"/>
      <c r="AW26" s="295" t="s">
        <v>344</v>
      </c>
      <c r="AX26" s="293">
        <v>71</v>
      </c>
      <c r="AY26" s="294"/>
      <c r="AZ26" s="295" t="s">
        <v>345</v>
      </c>
      <c r="BC26" s="283"/>
    </row>
    <row r="27" spans="2:55" s="296" customFormat="1" ht="45.75">
      <c r="B27" s="282"/>
      <c r="D27" s="283"/>
      <c r="E27" s="282"/>
      <c r="G27" s="283"/>
      <c r="H27" s="297"/>
      <c r="I27" s="322" t="s">
        <v>100</v>
      </c>
      <c r="J27" s="299"/>
      <c r="K27" s="297"/>
      <c r="L27" s="322" t="s">
        <v>101</v>
      </c>
      <c r="M27" s="299"/>
      <c r="N27" s="297"/>
      <c r="O27" s="322" t="s">
        <v>102</v>
      </c>
      <c r="P27" s="299"/>
      <c r="Q27" s="297"/>
      <c r="R27" s="322" t="s">
        <v>103</v>
      </c>
      <c r="S27" s="299"/>
      <c r="T27" s="297"/>
      <c r="U27" s="322" t="s">
        <v>104</v>
      </c>
      <c r="V27" s="299"/>
      <c r="W27" s="297"/>
      <c r="X27" s="322" t="s">
        <v>105</v>
      </c>
      <c r="Y27" s="299"/>
      <c r="Z27" s="297"/>
      <c r="AA27" s="322" t="s">
        <v>106</v>
      </c>
      <c r="AB27" s="299"/>
      <c r="AC27" s="297"/>
      <c r="AD27" s="322" t="s">
        <v>107</v>
      </c>
      <c r="AE27" s="299"/>
      <c r="AF27" s="297"/>
      <c r="AG27" s="322" t="s">
        <v>108</v>
      </c>
      <c r="AH27" s="299"/>
      <c r="AI27" s="297"/>
      <c r="AJ27" s="322" t="s">
        <v>109</v>
      </c>
      <c r="AK27" s="299"/>
      <c r="AL27" s="297"/>
      <c r="AM27" s="322" t="s">
        <v>110</v>
      </c>
      <c r="AN27" s="299"/>
      <c r="AO27" s="297"/>
      <c r="AP27" s="322" t="s">
        <v>111</v>
      </c>
      <c r="AQ27" s="299"/>
      <c r="AR27" s="297"/>
      <c r="AS27" s="322" t="s">
        <v>112</v>
      </c>
      <c r="AT27" s="299"/>
      <c r="AU27" s="297"/>
      <c r="AV27" s="322" t="s">
        <v>113</v>
      </c>
      <c r="AW27" s="299"/>
      <c r="AX27" s="297"/>
      <c r="AY27" s="322" t="s">
        <v>114</v>
      </c>
      <c r="AZ27" s="299"/>
      <c r="BA27" s="282"/>
      <c r="BC27" s="283"/>
    </row>
    <row r="28" spans="4:55" s="306" customFormat="1" ht="15.75" customHeight="1">
      <c r="D28" s="315"/>
      <c r="G28" s="315"/>
      <c r="H28" s="318"/>
      <c r="I28" s="319" t="s">
        <v>346</v>
      </c>
      <c r="J28" s="320"/>
      <c r="K28" s="318"/>
      <c r="L28" s="319" t="s">
        <v>347</v>
      </c>
      <c r="M28" s="320"/>
      <c r="N28" s="318"/>
      <c r="O28" s="335" t="s">
        <v>348</v>
      </c>
      <c r="P28" s="320"/>
      <c r="Q28" s="318"/>
      <c r="R28" s="319" t="s">
        <v>349</v>
      </c>
      <c r="S28" s="320"/>
      <c r="T28" s="318"/>
      <c r="U28" s="319" t="s">
        <v>350</v>
      </c>
      <c r="V28" s="320"/>
      <c r="W28" s="318"/>
      <c r="X28" s="319" t="s">
        <v>351</v>
      </c>
      <c r="Y28" s="320"/>
      <c r="Z28" s="318"/>
      <c r="AA28" s="319" t="s">
        <v>352</v>
      </c>
      <c r="AB28" s="320"/>
      <c r="AC28" s="318"/>
      <c r="AD28" s="319" t="s">
        <v>353</v>
      </c>
      <c r="AE28" s="320"/>
      <c r="AF28" s="318"/>
      <c r="AG28" s="319" t="s">
        <v>354</v>
      </c>
      <c r="AH28" s="320"/>
      <c r="AI28" s="318"/>
      <c r="AJ28" s="319" t="s">
        <v>355</v>
      </c>
      <c r="AK28" s="320"/>
      <c r="AL28" s="318"/>
      <c r="AM28" s="319" t="s">
        <v>356</v>
      </c>
      <c r="AN28" s="320"/>
      <c r="AO28" s="318"/>
      <c r="AP28" s="319" t="s">
        <v>357</v>
      </c>
      <c r="AQ28" s="320"/>
      <c r="AR28" s="318"/>
      <c r="AS28" s="319" t="s">
        <v>358</v>
      </c>
      <c r="AT28" s="320"/>
      <c r="AU28" s="318"/>
      <c r="AV28" s="319" t="s">
        <v>359</v>
      </c>
      <c r="AW28" s="320"/>
      <c r="AX28" s="318"/>
      <c r="AY28" s="319" t="s">
        <v>360</v>
      </c>
      <c r="AZ28" s="320"/>
      <c r="BC28" s="315"/>
    </row>
    <row r="29" spans="4:55" s="282" customFormat="1" ht="15.75" customHeight="1">
      <c r="D29" s="283"/>
      <c r="G29" s="283"/>
      <c r="H29" s="293">
        <v>89</v>
      </c>
      <c r="I29" s="294"/>
      <c r="J29" s="295" t="s">
        <v>361</v>
      </c>
      <c r="K29" s="293">
        <v>90</v>
      </c>
      <c r="L29" s="294"/>
      <c r="M29" s="295" t="s">
        <v>362</v>
      </c>
      <c r="N29" s="293">
        <v>91</v>
      </c>
      <c r="O29" s="294"/>
      <c r="P29" s="295" t="s">
        <v>363</v>
      </c>
      <c r="Q29" s="293">
        <v>92</v>
      </c>
      <c r="R29" s="294"/>
      <c r="S29" s="295" t="s">
        <v>364</v>
      </c>
      <c r="T29" s="293">
        <v>93</v>
      </c>
      <c r="U29" s="294"/>
      <c r="V29" s="295" t="s">
        <v>365</v>
      </c>
      <c r="W29" s="293">
        <v>94</v>
      </c>
      <c r="X29" s="294"/>
      <c r="Y29" s="295" t="s">
        <v>366</v>
      </c>
      <c r="Z29" s="293">
        <v>95</v>
      </c>
      <c r="AA29" s="294"/>
      <c r="AB29" s="295" t="s">
        <v>367</v>
      </c>
      <c r="AC29" s="293">
        <v>96</v>
      </c>
      <c r="AD29" s="294"/>
      <c r="AE29" s="295" t="s">
        <v>368</v>
      </c>
      <c r="AF29" s="293">
        <v>97</v>
      </c>
      <c r="AG29" s="294"/>
      <c r="AH29" s="295" t="s">
        <v>368</v>
      </c>
      <c r="AI29" s="293">
        <v>98</v>
      </c>
      <c r="AJ29" s="294"/>
      <c r="AK29" s="295" t="s">
        <v>369</v>
      </c>
      <c r="AL29" s="293">
        <v>99</v>
      </c>
      <c r="AM29" s="294"/>
      <c r="AN29" s="295" t="s">
        <v>370</v>
      </c>
      <c r="AO29" s="293">
        <v>100</v>
      </c>
      <c r="AP29" s="294"/>
      <c r="AQ29" s="295" t="s">
        <v>371</v>
      </c>
      <c r="AR29" s="293">
        <v>101</v>
      </c>
      <c r="AS29" s="294"/>
      <c r="AT29" s="295" t="s">
        <v>372</v>
      </c>
      <c r="AU29" s="293">
        <v>102</v>
      </c>
      <c r="AV29" s="294"/>
      <c r="AW29" s="295" t="s">
        <v>373</v>
      </c>
      <c r="AX29" s="293">
        <v>103</v>
      </c>
      <c r="AY29" s="294"/>
      <c r="AZ29" s="295" t="s">
        <v>374</v>
      </c>
      <c r="BC29" s="283"/>
    </row>
    <row r="30" spans="2:55" s="296" customFormat="1" ht="45.75">
      <c r="B30" s="282"/>
      <c r="D30" s="283"/>
      <c r="E30" s="282"/>
      <c r="G30" s="283"/>
      <c r="H30" s="297"/>
      <c r="I30" s="322" t="s">
        <v>116</v>
      </c>
      <c r="J30" s="299"/>
      <c r="K30" s="297"/>
      <c r="L30" s="322" t="s">
        <v>117</v>
      </c>
      <c r="M30" s="299"/>
      <c r="N30" s="297"/>
      <c r="O30" s="322" t="s">
        <v>118</v>
      </c>
      <c r="P30" s="299"/>
      <c r="Q30" s="297"/>
      <c r="R30" s="322" t="s">
        <v>119</v>
      </c>
      <c r="S30" s="299"/>
      <c r="T30" s="297"/>
      <c r="U30" s="322" t="s">
        <v>120</v>
      </c>
      <c r="V30" s="299"/>
      <c r="W30" s="297"/>
      <c r="X30" s="322" t="s">
        <v>121</v>
      </c>
      <c r="Y30" s="299"/>
      <c r="Z30" s="297"/>
      <c r="AA30" s="322" t="s">
        <v>122</v>
      </c>
      <c r="AB30" s="299"/>
      <c r="AC30" s="297"/>
      <c r="AD30" s="322" t="s">
        <v>123</v>
      </c>
      <c r="AE30" s="299"/>
      <c r="AF30" s="297"/>
      <c r="AG30" s="322" t="s">
        <v>124</v>
      </c>
      <c r="AH30" s="299"/>
      <c r="AI30" s="297"/>
      <c r="AJ30" s="322" t="s">
        <v>125</v>
      </c>
      <c r="AK30" s="299"/>
      <c r="AL30" s="297"/>
      <c r="AM30" s="322" t="s">
        <v>126</v>
      </c>
      <c r="AN30" s="299"/>
      <c r="AO30" s="297"/>
      <c r="AP30" s="322" t="s">
        <v>127</v>
      </c>
      <c r="AQ30" s="299"/>
      <c r="AR30" s="297"/>
      <c r="AS30" s="322" t="s">
        <v>128</v>
      </c>
      <c r="AT30" s="299"/>
      <c r="AU30" s="297"/>
      <c r="AV30" s="322" t="s">
        <v>129</v>
      </c>
      <c r="AW30" s="299"/>
      <c r="AX30" s="297"/>
      <c r="AY30" s="322" t="s">
        <v>130</v>
      </c>
      <c r="AZ30" s="299"/>
      <c r="BA30" s="282"/>
      <c r="BC30" s="283"/>
    </row>
    <row r="31" spans="4:55" s="306" customFormat="1" ht="15.75" customHeight="1">
      <c r="D31" s="315"/>
      <c r="G31" s="315"/>
      <c r="H31" s="324"/>
      <c r="I31" s="325" t="s">
        <v>375</v>
      </c>
      <c r="J31" s="326"/>
      <c r="K31" s="324"/>
      <c r="L31" s="325" t="s">
        <v>376</v>
      </c>
      <c r="M31" s="326"/>
      <c r="N31" s="324"/>
      <c r="O31" s="325" t="s">
        <v>377</v>
      </c>
      <c r="P31" s="326"/>
      <c r="Q31" s="324"/>
      <c r="R31" s="325" t="s">
        <v>378</v>
      </c>
      <c r="S31" s="326"/>
      <c r="T31" s="324"/>
      <c r="U31" s="325" t="s">
        <v>379</v>
      </c>
      <c r="V31" s="326"/>
      <c r="W31" s="324"/>
      <c r="X31" s="325" t="s">
        <v>380</v>
      </c>
      <c r="Y31" s="326"/>
      <c r="Z31" s="324"/>
      <c r="AA31" s="325" t="s">
        <v>381</v>
      </c>
      <c r="AB31" s="326"/>
      <c r="AC31" s="324"/>
      <c r="AD31" s="325" t="s">
        <v>382</v>
      </c>
      <c r="AE31" s="326"/>
      <c r="AF31" s="324"/>
      <c r="AG31" s="325" t="s">
        <v>383</v>
      </c>
      <c r="AH31" s="326"/>
      <c r="AI31" s="324"/>
      <c r="AJ31" s="325" t="s">
        <v>384</v>
      </c>
      <c r="AK31" s="326"/>
      <c r="AL31" s="324"/>
      <c r="AM31" s="325" t="s">
        <v>385</v>
      </c>
      <c r="AN31" s="326"/>
      <c r="AO31" s="324"/>
      <c r="AP31" s="325" t="s">
        <v>386</v>
      </c>
      <c r="AQ31" s="326"/>
      <c r="AR31" s="324"/>
      <c r="AS31" s="332" t="s">
        <v>387</v>
      </c>
      <c r="AT31" s="326"/>
      <c r="AU31" s="324"/>
      <c r="AV31" s="325" t="s">
        <v>388</v>
      </c>
      <c r="AW31" s="326"/>
      <c r="AX31" s="324"/>
      <c r="AY31" s="325" t="s">
        <v>389</v>
      </c>
      <c r="AZ31" s="326"/>
      <c r="BC31" s="315"/>
    </row>
    <row r="32" spans="4:55" s="282" customFormat="1" ht="15.75" customHeight="1">
      <c r="D32" s="283"/>
      <c r="G32" s="283"/>
      <c r="M32" s="283"/>
      <c r="P32" s="283"/>
      <c r="S32" s="283"/>
      <c r="V32" s="283"/>
      <c r="Y32" s="283"/>
      <c r="AB32" s="283"/>
      <c r="AE32" s="283"/>
      <c r="AH32" s="283"/>
      <c r="AK32" s="283"/>
      <c r="AN32" s="283"/>
      <c r="AQ32" s="283"/>
      <c r="AT32" s="283"/>
      <c r="AW32" s="283"/>
      <c r="AZ32" s="283"/>
      <c r="BC32" s="283"/>
    </row>
    <row r="33" spans="4:55" s="282" customFormat="1" ht="34.5" customHeight="1">
      <c r="D33" s="283"/>
      <c r="G33" s="283"/>
      <c r="M33" s="283"/>
      <c r="P33" s="283"/>
      <c r="S33" s="283"/>
      <c r="V33" s="283"/>
      <c r="Y33" s="283"/>
      <c r="AB33" s="283"/>
      <c r="AE33" s="283"/>
      <c r="AH33" s="283"/>
      <c r="AK33" s="283"/>
      <c r="AN33" s="283"/>
      <c r="AQ33" s="283"/>
      <c r="AT33" s="283"/>
      <c r="AW33" s="283"/>
      <c r="AZ33" s="283"/>
      <c r="BC33" s="283"/>
    </row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</sheetData>
  <sheetProtection/>
  <printOptions horizontalCentered="1" verticalCentered="1"/>
  <pageMargins left="0.75" right="0.75" top="1" bottom="1" header="0.5" footer="0.5"/>
  <pageSetup fitToHeight="1" fitToWidth="1" horizontalDpi="120" verticalDpi="120" orientation="landscape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3"/>
  <sheetViews>
    <sheetView showGridLines="0" zoomScale="50" zoomScaleNormal="50" zoomScalePageLayoutView="0" workbookViewId="0" topLeftCell="A1">
      <selection activeCell="R2" sqref="R2"/>
    </sheetView>
  </sheetViews>
  <sheetFormatPr defaultColWidth="3.625" defaultRowHeight="19.5" customHeight="1"/>
  <cols>
    <col min="1" max="1" width="5.875" style="355" customWidth="1"/>
    <col min="2" max="2" width="3.625" style="282" customWidth="1"/>
    <col min="3" max="3" width="4.125" style="281" customWidth="1"/>
    <col min="4" max="4" width="4.125" style="283" customWidth="1"/>
    <col min="5" max="5" width="4.125" style="282" customWidth="1"/>
    <col min="6" max="6" width="4.125" style="281" customWidth="1"/>
    <col min="7" max="7" width="4.125" style="283" customWidth="1"/>
    <col min="8" max="8" width="4.125" style="282" customWidth="1"/>
    <col min="9" max="9" width="4.125" style="281" customWidth="1"/>
    <col min="10" max="11" width="4.125" style="282" customWidth="1"/>
    <col min="12" max="12" width="4.125" style="281" customWidth="1"/>
    <col min="13" max="13" width="4.125" style="283" customWidth="1"/>
    <col min="14" max="14" width="4.125" style="282" customWidth="1"/>
    <col min="15" max="15" width="4.125" style="281" customWidth="1"/>
    <col min="16" max="16" width="4.125" style="283" customWidth="1"/>
    <col min="17" max="17" width="4.125" style="282" customWidth="1"/>
    <col min="18" max="18" width="4.125" style="281" customWidth="1"/>
    <col min="19" max="19" width="4.125" style="283" customWidth="1"/>
    <col min="20" max="20" width="4.125" style="282" customWidth="1"/>
    <col min="21" max="21" width="4.125" style="281" customWidth="1"/>
    <col min="22" max="22" width="4.125" style="283" customWidth="1"/>
    <col min="23" max="23" width="4.125" style="282" customWidth="1"/>
    <col min="24" max="24" width="4.125" style="281" customWidth="1"/>
    <col min="25" max="25" width="4.125" style="283" customWidth="1"/>
    <col min="26" max="26" width="4.125" style="282" customWidth="1"/>
    <col min="27" max="27" width="4.125" style="281" customWidth="1"/>
    <col min="28" max="28" width="4.125" style="283" customWidth="1"/>
    <col min="29" max="29" width="4.125" style="282" customWidth="1"/>
    <col min="30" max="30" width="4.125" style="281" customWidth="1"/>
    <col min="31" max="31" width="4.125" style="283" customWidth="1"/>
    <col min="32" max="32" width="4.125" style="282" customWidth="1"/>
    <col min="33" max="33" width="4.125" style="281" customWidth="1"/>
    <col min="34" max="34" width="4.125" style="283" customWidth="1"/>
    <col min="35" max="35" width="4.125" style="282" customWidth="1"/>
    <col min="36" max="36" width="4.125" style="281" customWidth="1"/>
    <col min="37" max="37" width="4.125" style="283" customWidth="1"/>
    <col min="38" max="38" width="4.125" style="282" customWidth="1"/>
    <col min="39" max="39" width="4.125" style="281" customWidth="1"/>
    <col min="40" max="40" width="4.125" style="283" customWidth="1"/>
    <col min="41" max="41" width="4.125" style="282" customWidth="1"/>
    <col min="42" max="42" width="4.125" style="281" customWidth="1"/>
    <col min="43" max="43" width="4.125" style="283" customWidth="1"/>
    <col min="44" max="44" width="4.125" style="282" customWidth="1"/>
    <col min="45" max="45" width="4.125" style="281" customWidth="1"/>
    <col min="46" max="46" width="4.125" style="283" customWidth="1"/>
    <col min="47" max="47" width="4.125" style="282" customWidth="1"/>
    <col min="48" max="48" width="4.125" style="281" customWidth="1"/>
    <col min="49" max="49" width="4.125" style="283" customWidth="1"/>
    <col min="50" max="50" width="4.125" style="282" customWidth="1"/>
    <col min="51" max="51" width="4.125" style="281" customWidth="1"/>
    <col min="52" max="52" width="4.125" style="283" customWidth="1"/>
    <col min="53" max="53" width="4.125" style="282" customWidth="1"/>
    <col min="54" max="54" width="4.125" style="281" customWidth="1"/>
    <col min="55" max="55" width="4.125" style="283" customWidth="1"/>
    <col min="56" max="130" width="4.125" style="281" customWidth="1"/>
    <col min="131" max="16384" width="3.625" style="281" customWidth="1"/>
  </cols>
  <sheetData>
    <row r="1" ht="15.75">
      <c r="A1" s="353"/>
    </row>
    <row r="2" spans="1:54" ht="15.75">
      <c r="A2" s="353"/>
      <c r="C2" s="281" t="s">
        <v>0</v>
      </c>
      <c r="I2" s="282"/>
      <c r="L2" s="282"/>
      <c r="O2" s="282"/>
      <c r="R2" s="282"/>
      <c r="U2" s="282"/>
      <c r="W2" s="284"/>
      <c r="X2" s="284"/>
      <c r="Y2" s="284"/>
      <c r="Z2" s="284"/>
      <c r="AA2" s="284"/>
      <c r="AB2" s="284"/>
      <c r="AC2" s="284"/>
      <c r="AD2" s="284"/>
      <c r="AE2" s="284"/>
      <c r="AG2" s="282"/>
      <c r="AJ2" s="282"/>
      <c r="AM2" s="282"/>
      <c r="AP2" s="282"/>
      <c r="AS2" s="282"/>
      <c r="AV2" s="282"/>
      <c r="AY2" s="282" t="s">
        <v>24</v>
      </c>
      <c r="BB2" s="281" t="s">
        <v>180</v>
      </c>
    </row>
    <row r="3" spans="1:55" s="282" customFormat="1" ht="15.75" customHeight="1">
      <c r="A3" s="354"/>
      <c r="B3" s="285">
        <v>1</v>
      </c>
      <c r="C3" s="286"/>
      <c r="D3" s="287"/>
      <c r="E3" s="288"/>
      <c r="F3" s="288"/>
      <c r="G3" s="289"/>
      <c r="M3" s="283"/>
      <c r="P3" s="283"/>
      <c r="S3" s="283"/>
      <c r="V3" s="283"/>
      <c r="Y3" s="283"/>
      <c r="AB3" s="283"/>
      <c r="AE3" s="283"/>
      <c r="AH3" s="283"/>
      <c r="AK3" s="283"/>
      <c r="AN3" s="283"/>
      <c r="AQ3" s="283"/>
      <c r="AT3" s="283"/>
      <c r="AW3" s="283"/>
      <c r="AX3" s="290">
        <v>1</v>
      </c>
      <c r="AY3" s="291"/>
      <c r="AZ3" s="292"/>
      <c r="BA3" s="293">
        <v>2</v>
      </c>
      <c r="BB3" s="294"/>
      <c r="BC3" s="295"/>
    </row>
    <row r="4" spans="1:55" s="296" customFormat="1" ht="50.25">
      <c r="A4" s="354" t="s">
        <v>606</v>
      </c>
      <c r="B4" s="297"/>
      <c r="C4" s="298" t="s">
        <v>2</v>
      </c>
      <c r="D4" s="299"/>
      <c r="E4" s="288"/>
      <c r="F4" s="300"/>
      <c r="G4" s="289"/>
      <c r="H4" s="282"/>
      <c r="I4" s="301" t="s">
        <v>413</v>
      </c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3"/>
      <c r="AK4" s="283"/>
      <c r="AL4" s="282"/>
      <c r="AN4" s="283"/>
      <c r="AO4" s="282"/>
      <c r="AQ4" s="283"/>
      <c r="AR4" s="282"/>
      <c r="AT4" s="283"/>
      <c r="AU4" s="282"/>
      <c r="AW4" s="283"/>
      <c r="AX4" s="304"/>
      <c r="AY4" s="300" t="s">
        <v>2</v>
      </c>
      <c r="AZ4" s="305"/>
      <c r="BA4" s="297"/>
      <c r="BB4" s="298" t="s">
        <v>9</v>
      </c>
      <c r="BC4" s="299"/>
    </row>
    <row r="5" spans="2:55" s="306" customFormat="1" ht="15.75" customHeight="1">
      <c r="B5" s="307"/>
      <c r="C5" s="308"/>
      <c r="D5" s="309"/>
      <c r="E5" s="310"/>
      <c r="F5" s="311"/>
      <c r="G5" s="312"/>
      <c r="J5" s="313"/>
      <c r="K5" s="314"/>
      <c r="L5" s="314"/>
      <c r="M5" s="315"/>
      <c r="N5" s="314"/>
      <c r="O5" s="314"/>
      <c r="P5" s="315"/>
      <c r="Q5" s="314"/>
      <c r="R5" s="314"/>
      <c r="S5" s="315"/>
      <c r="T5" s="314"/>
      <c r="U5" s="314"/>
      <c r="V5" s="315"/>
      <c r="W5" s="314"/>
      <c r="X5" s="314"/>
      <c r="Y5" s="315"/>
      <c r="Z5" s="314"/>
      <c r="AA5" s="314"/>
      <c r="AB5" s="315"/>
      <c r="AC5" s="314"/>
      <c r="AD5" s="314"/>
      <c r="AE5" s="315"/>
      <c r="AF5" s="314"/>
      <c r="AG5" s="314"/>
      <c r="AH5" s="315"/>
      <c r="AI5" s="314"/>
      <c r="AK5" s="315"/>
      <c r="AM5" s="282"/>
      <c r="AN5" s="283"/>
      <c r="AO5" s="282"/>
      <c r="AP5" s="282"/>
      <c r="AQ5" s="283"/>
      <c r="AR5" s="282"/>
      <c r="AS5" s="282"/>
      <c r="AT5" s="283"/>
      <c r="AU5" s="282"/>
      <c r="AV5" s="282"/>
      <c r="AW5" s="315"/>
      <c r="AX5" s="316"/>
      <c r="AY5" s="316"/>
      <c r="AZ5" s="317"/>
      <c r="BA5" s="318"/>
      <c r="BB5" s="319"/>
      <c r="BC5" s="320"/>
    </row>
    <row r="6" spans="1:55" s="282" customFormat="1" ht="15.75" customHeight="1">
      <c r="A6" s="354"/>
      <c r="B6" s="293">
        <v>3</v>
      </c>
      <c r="C6" s="294"/>
      <c r="D6" s="295"/>
      <c r="E6" s="293">
        <v>4</v>
      </c>
      <c r="F6" s="294"/>
      <c r="G6" s="295"/>
      <c r="J6" s="321"/>
      <c r="M6" s="283"/>
      <c r="P6" s="283"/>
      <c r="S6" s="283"/>
      <c r="V6" s="283"/>
      <c r="Y6" s="283"/>
      <c r="AB6" s="283"/>
      <c r="AE6" s="283"/>
      <c r="AH6" s="283"/>
      <c r="AK6" s="283"/>
      <c r="AL6" s="336">
        <v>5</v>
      </c>
      <c r="AM6" s="294"/>
      <c r="AN6" s="295"/>
      <c r="AO6" s="293">
        <v>6</v>
      </c>
      <c r="AP6" s="294"/>
      <c r="AQ6" s="295"/>
      <c r="AR6" s="293">
        <v>7</v>
      </c>
      <c r="AS6" s="294"/>
      <c r="AT6" s="295"/>
      <c r="AU6" s="293">
        <v>8</v>
      </c>
      <c r="AV6" s="294"/>
      <c r="AW6" s="295"/>
      <c r="AX6" s="293">
        <v>9</v>
      </c>
      <c r="AY6" s="294"/>
      <c r="AZ6" s="295"/>
      <c r="BA6" s="293">
        <v>10</v>
      </c>
      <c r="BB6" s="294"/>
      <c r="BC6" s="295"/>
    </row>
    <row r="7" spans="1:55" s="296" customFormat="1" ht="45.75">
      <c r="A7" s="354" t="s">
        <v>702</v>
      </c>
      <c r="B7" s="297"/>
      <c r="C7" s="322" t="s">
        <v>10</v>
      </c>
      <c r="D7" s="299"/>
      <c r="E7" s="297"/>
      <c r="F7" s="322" t="s">
        <v>11</v>
      </c>
      <c r="G7" s="299"/>
      <c r="H7" s="282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283"/>
      <c r="AL7" s="337"/>
      <c r="AM7" s="322" t="s">
        <v>12</v>
      </c>
      <c r="AN7" s="299"/>
      <c r="AO7" s="297"/>
      <c r="AP7" s="322" t="s">
        <v>13</v>
      </c>
      <c r="AQ7" s="299"/>
      <c r="AR7" s="297"/>
      <c r="AS7" s="298" t="s">
        <v>14</v>
      </c>
      <c r="AT7" s="299"/>
      <c r="AU7" s="297"/>
      <c r="AV7" s="298" t="s">
        <v>15</v>
      </c>
      <c r="AW7" s="299"/>
      <c r="AX7" s="297"/>
      <c r="AY7" s="298" t="s">
        <v>16</v>
      </c>
      <c r="AZ7" s="299"/>
      <c r="BA7" s="297"/>
      <c r="BB7" s="298" t="s">
        <v>17</v>
      </c>
      <c r="BC7" s="299"/>
    </row>
    <row r="8" spans="2:55" s="306" customFormat="1" ht="15.75" customHeight="1" thickBot="1">
      <c r="B8" s="318"/>
      <c r="C8" s="319"/>
      <c r="D8" s="320"/>
      <c r="E8" s="324"/>
      <c r="F8" s="325"/>
      <c r="G8" s="326"/>
      <c r="M8" s="315"/>
      <c r="P8" s="315"/>
      <c r="S8" s="315"/>
      <c r="V8" s="315"/>
      <c r="Y8" s="315"/>
      <c r="AB8" s="315"/>
      <c r="AE8" s="315"/>
      <c r="AH8" s="315"/>
      <c r="AK8" s="315"/>
      <c r="AL8" s="338"/>
      <c r="AM8" s="339"/>
      <c r="AN8" s="340"/>
      <c r="AO8" s="318"/>
      <c r="AP8" s="319"/>
      <c r="AQ8" s="320"/>
      <c r="AR8" s="318"/>
      <c r="AS8" s="319"/>
      <c r="AT8" s="320"/>
      <c r="AU8" s="318"/>
      <c r="AV8" s="319"/>
      <c r="AW8" s="320"/>
      <c r="AX8" s="318"/>
      <c r="AY8" s="319"/>
      <c r="AZ8" s="320"/>
      <c r="BA8" s="318"/>
      <c r="BB8" s="319"/>
      <c r="BC8" s="320"/>
    </row>
    <row r="9" spans="1:55" s="282" customFormat="1" ht="15.75" customHeight="1">
      <c r="A9" s="354"/>
      <c r="B9" s="293">
        <v>11</v>
      </c>
      <c r="C9" s="294"/>
      <c r="D9" s="295"/>
      <c r="E9" s="293">
        <v>12</v>
      </c>
      <c r="F9" s="294"/>
      <c r="G9" s="295"/>
      <c r="M9" s="283"/>
      <c r="P9" s="283"/>
      <c r="S9" s="283"/>
      <c r="V9" s="283"/>
      <c r="Y9" s="283"/>
      <c r="AB9" s="283"/>
      <c r="AE9" s="283"/>
      <c r="AH9" s="283"/>
      <c r="AK9" s="283"/>
      <c r="AL9" s="297">
        <v>13</v>
      </c>
      <c r="AM9" s="311"/>
      <c r="AN9" s="334"/>
      <c r="AO9" s="336">
        <v>14</v>
      </c>
      <c r="AP9" s="294"/>
      <c r="AQ9" s="295"/>
      <c r="AR9" s="293">
        <v>15</v>
      </c>
      <c r="AS9" s="294"/>
      <c r="AT9" s="295"/>
      <c r="AU9" s="293">
        <v>16</v>
      </c>
      <c r="AV9" s="294"/>
      <c r="AW9" s="295"/>
      <c r="AX9" s="293">
        <v>17</v>
      </c>
      <c r="AY9" s="294"/>
      <c r="AZ9" s="295"/>
      <c r="BA9" s="293">
        <v>18</v>
      </c>
      <c r="BB9" s="294"/>
      <c r="BC9" s="295"/>
    </row>
    <row r="10" spans="1:55" s="296" customFormat="1" ht="45.75">
      <c r="A10" s="354" t="s">
        <v>703</v>
      </c>
      <c r="B10" s="297"/>
      <c r="C10" s="322" t="s">
        <v>18</v>
      </c>
      <c r="D10" s="299"/>
      <c r="E10" s="297"/>
      <c r="F10" s="322" t="s">
        <v>19</v>
      </c>
      <c r="G10" s="299"/>
      <c r="H10" s="282"/>
      <c r="J10" s="282"/>
      <c r="K10" s="282"/>
      <c r="M10" s="283"/>
      <c r="N10" s="282"/>
      <c r="P10" s="283"/>
      <c r="Q10" s="282"/>
      <c r="S10" s="283"/>
      <c r="T10" s="282"/>
      <c r="V10" s="283"/>
      <c r="W10" s="282"/>
      <c r="Y10" s="283"/>
      <c r="Z10" s="282"/>
      <c r="AB10" s="283"/>
      <c r="AC10" s="282"/>
      <c r="AE10" s="283"/>
      <c r="AF10" s="282"/>
      <c r="AH10" s="283"/>
      <c r="AI10" s="282"/>
      <c r="AK10" s="283"/>
      <c r="AL10" s="297"/>
      <c r="AM10" s="322" t="s">
        <v>30</v>
      </c>
      <c r="AN10" s="334"/>
      <c r="AO10" s="337"/>
      <c r="AP10" s="322" t="s">
        <v>31</v>
      </c>
      <c r="AQ10" s="299"/>
      <c r="AR10" s="297"/>
      <c r="AS10" s="322" t="s">
        <v>32</v>
      </c>
      <c r="AT10" s="299"/>
      <c r="AU10" s="297"/>
      <c r="AV10" s="322" t="s">
        <v>33</v>
      </c>
      <c r="AW10" s="299"/>
      <c r="AX10" s="297"/>
      <c r="AY10" s="298" t="s">
        <v>34</v>
      </c>
      <c r="AZ10" s="299"/>
      <c r="BA10" s="297"/>
      <c r="BB10" s="298" t="s">
        <v>35</v>
      </c>
      <c r="BC10" s="299"/>
    </row>
    <row r="11" spans="2:55" s="306" customFormat="1" ht="15.75" customHeight="1" thickBot="1">
      <c r="B11" s="318"/>
      <c r="C11" s="319"/>
      <c r="D11" s="320"/>
      <c r="E11" s="318"/>
      <c r="F11" s="319"/>
      <c r="G11" s="320"/>
      <c r="I11" s="282"/>
      <c r="J11" s="282"/>
      <c r="K11" s="282"/>
      <c r="L11" s="282"/>
      <c r="M11" s="283"/>
      <c r="N11" s="282"/>
      <c r="O11" s="282"/>
      <c r="P11" s="283"/>
      <c r="Q11" s="282"/>
      <c r="R11" s="282"/>
      <c r="S11" s="283"/>
      <c r="T11" s="282"/>
      <c r="U11" s="282"/>
      <c r="V11" s="283"/>
      <c r="W11" s="284"/>
      <c r="X11" s="284"/>
      <c r="Y11" s="284"/>
      <c r="Z11" s="284"/>
      <c r="AA11" s="284"/>
      <c r="AB11" s="284"/>
      <c r="AC11" s="284"/>
      <c r="AD11" s="284"/>
      <c r="AE11" s="284"/>
      <c r="AF11" s="282"/>
      <c r="AG11" s="282"/>
      <c r="AH11" s="283"/>
      <c r="AI11" s="282"/>
      <c r="AJ11" s="282"/>
      <c r="AK11" s="315"/>
      <c r="AL11" s="318"/>
      <c r="AM11" s="319"/>
      <c r="AN11" s="333"/>
      <c r="AO11" s="338"/>
      <c r="AP11" s="339"/>
      <c r="AQ11" s="340"/>
      <c r="AR11" s="318"/>
      <c r="AS11" s="319"/>
      <c r="AT11" s="320"/>
      <c r="AU11" s="318"/>
      <c r="AV11" s="319"/>
      <c r="AW11" s="320"/>
      <c r="AX11" s="318"/>
      <c r="AY11" s="319"/>
      <c r="AZ11" s="320"/>
      <c r="BA11" s="318"/>
      <c r="BB11" s="319"/>
      <c r="BC11" s="320"/>
    </row>
    <row r="12" spans="1:55" s="282" customFormat="1" ht="15.75" customHeight="1">
      <c r="A12" s="354"/>
      <c r="B12" s="293">
        <v>19</v>
      </c>
      <c r="C12" s="294"/>
      <c r="D12" s="295"/>
      <c r="E12" s="293">
        <v>20</v>
      </c>
      <c r="F12" s="294"/>
      <c r="G12" s="295"/>
      <c r="H12" s="293">
        <v>21</v>
      </c>
      <c r="I12" s="294"/>
      <c r="J12" s="327"/>
      <c r="K12" s="293">
        <v>22</v>
      </c>
      <c r="L12" s="294"/>
      <c r="M12" s="295"/>
      <c r="N12" s="293">
        <v>23</v>
      </c>
      <c r="O12" s="294"/>
      <c r="P12" s="295"/>
      <c r="Q12" s="293">
        <v>24</v>
      </c>
      <c r="R12" s="294"/>
      <c r="S12" s="295"/>
      <c r="T12" s="293">
        <v>25</v>
      </c>
      <c r="U12" s="294"/>
      <c r="V12" s="295"/>
      <c r="W12" s="293">
        <v>26</v>
      </c>
      <c r="X12" s="294"/>
      <c r="Y12" s="295"/>
      <c r="Z12" s="293">
        <v>27</v>
      </c>
      <c r="AA12" s="294"/>
      <c r="AB12" s="295"/>
      <c r="AC12" s="293">
        <v>28</v>
      </c>
      <c r="AD12" s="294"/>
      <c r="AE12" s="295"/>
      <c r="AF12" s="293">
        <v>29</v>
      </c>
      <c r="AG12" s="294"/>
      <c r="AH12" s="295"/>
      <c r="AI12" s="293">
        <v>30</v>
      </c>
      <c r="AJ12" s="294"/>
      <c r="AK12" s="295"/>
      <c r="AL12" s="293">
        <v>31</v>
      </c>
      <c r="AM12" s="294"/>
      <c r="AN12" s="295"/>
      <c r="AO12" s="297">
        <v>32</v>
      </c>
      <c r="AP12" s="311"/>
      <c r="AQ12" s="334"/>
      <c r="AR12" s="336">
        <v>33</v>
      </c>
      <c r="AS12" s="294"/>
      <c r="AT12" s="295"/>
      <c r="AU12" s="293">
        <v>34</v>
      </c>
      <c r="AV12" s="294"/>
      <c r="AW12" s="295"/>
      <c r="AX12" s="293">
        <v>35</v>
      </c>
      <c r="AY12" s="294"/>
      <c r="AZ12" s="295"/>
      <c r="BA12" s="293">
        <v>36</v>
      </c>
      <c r="BB12" s="294"/>
      <c r="BC12" s="295"/>
    </row>
    <row r="13" spans="1:55" s="296" customFormat="1" ht="45.75">
      <c r="A13" s="354" t="s">
        <v>704</v>
      </c>
      <c r="B13" s="297"/>
      <c r="C13" s="322" t="s">
        <v>36</v>
      </c>
      <c r="D13" s="299"/>
      <c r="E13" s="297"/>
      <c r="F13" s="322" t="s">
        <v>37</v>
      </c>
      <c r="G13" s="299"/>
      <c r="H13" s="297"/>
      <c r="I13" s="322" t="s">
        <v>38</v>
      </c>
      <c r="J13" s="328"/>
      <c r="K13" s="297"/>
      <c r="L13" s="322" t="s">
        <v>39</v>
      </c>
      <c r="M13" s="299"/>
      <c r="N13" s="297"/>
      <c r="O13" s="322" t="s">
        <v>40</v>
      </c>
      <c r="P13" s="299"/>
      <c r="Q13" s="297"/>
      <c r="R13" s="322" t="s">
        <v>41</v>
      </c>
      <c r="S13" s="299"/>
      <c r="T13" s="297"/>
      <c r="U13" s="322" t="s">
        <v>42</v>
      </c>
      <c r="V13" s="299"/>
      <c r="W13" s="297"/>
      <c r="X13" s="322" t="s">
        <v>43</v>
      </c>
      <c r="Y13" s="299"/>
      <c r="Z13" s="297"/>
      <c r="AA13" s="322" t="s">
        <v>44</v>
      </c>
      <c r="AB13" s="299"/>
      <c r="AC13" s="297"/>
      <c r="AD13" s="322" t="s">
        <v>45</v>
      </c>
      <c r="AE13" s="299"/>
      <c r="AF13" s="297"/>
      <c r="AG13" s="322" t="s">
        <v>46</v>
      </c>
      <c r="AH13" s="299"/>
      <c r="AI13" s="297"/>
      <c r="AJ13" s="322" t="s">
        <v>47</v>
      </c>
      <c r="AK13" s="299"/>
      <c r="AL13" s="297"/>
      <c r="AM13" s="322" t="s">
        <v>48</v>
      </c>
      <c r="AN13" s="299"/>
      <c r="AO13" s="297"/>
      <c r="AP13" s="322" t="s">
        <v>49</v>
      </c>
      <c r="AQ13" s="334"/>
      <c r="AR13" s="337"/>
      <c r="AS13" s="322" t="s">
        <v>50</v>
      </c>
      <c r="AT13" s="299"/>
      <c r="AU13" s="297"/>
      <c r="AV13" s="322" t="s">
        <v>51</v>
      </c>
      <c r="AW13" s="299"/>
      <c r="AX13" s="297"/>
      <c r="AY13" s="329" t="s">
        <v>52</v>
      </c>
      <c r="AZ13" s="299"/>
      <c r="BA13" s="297"/>
      <c r="BB13" s="298" t="s">
        <v>53</v>
      </c>
      <c r="BC13" s="299"/>
    </row>
    <row r="14" spans="2:55" s="306" customFormat="1" ht="15.75" customHeight="1" thickBot="1">
      <c r="B14" s="318"/>
      <c r="C14" s="319"/>
      <c r="D14" s="320"/>
      <c r="E14" s="318"/>
      <c r="F14" s="319"/>
      <c r="G14" s="320"/>
      <c r="H14" s="318"/>
      <c r="I14" s="319"/>
      <c r="J14" s="330"/>
      <c r="K14" s="318"/>
      <c r="L14" s="319"/>
      <c r="M14" s="320"/>
      <c r="N14" s="318"/>
      <c r="O14" s="319"/>
      <c r="P14" s="320"/>
      <c r="Q14" s="318"/>
      <c r="R14" s="319"/>
      <c r="S14" s="320"/>
      <c r="T14" s="318"/>
      <c r="U14" s="319"/>
      <c r="V14" s="320"/>
      <c r="W14" s="318"/>
      <c r="X14" s="319"/>
      <c r="Y14" s="320"/>
      <c r="Z14" s="318"/>
      <c r="AA14" s="319"/>
      <c r="AB14" s="320"/>
      <c r="AC14" s="318"/>
      <c r="AD14" s="319"/>
      <c r="AE14" s="320"/>
      <c r="AF14" s="318"/>
      <c r="AG14" s="319"/>
      <c r="AH14" s="320"/>
      <c r="AI14" s="318"/>
      <c r="AJ14" s="319"/>
      <c r="AK14" s="320"/>
      <c r="AL14" s="318"/>
      <c r="AM14" s="319"/>
      <c r="AN14" s="320"/>
      <c r="AO14" s="318"/>
      <c r="AP14" s="319"/>
      <c r="AQ14" s="333"/>
      <c r="AR14" s="338"/>
      <c r="AS14" s="339"/>
      <c r="AT14" s="340"/>
      <c r="AU14" s="318"/>
      <c r="AV14" s="319"/>
      <c r="AW14" s="320"/>
      <c r="AX14" s="318"/>
      <c r="AY14" s="319"/>
      <c r="AZ14" s="320"/>
      <c r="BA14" s="318"/>
      <c r="BB14" s="319"/>
      <c r="BC14" s="320"/>
    </row>
    <row r="15" spans="1:55" s="282" customFormat="1" ht="15.75" customHeight="1">
      <c r="A15" s="354"/>
      <c r="B15" s="293">
        <v>37</v>
      </c>
      <c r="C15" s="294"/>
      <c r="D15" s="295"/>
      <c r="E15" s="293">
        <v>38</v>
      </c>
      <c r="F15" s="294"/>
      <c r="G15" s="295"/>
      <c r="H15" s="293">
        <v>39</v>
      </c>
      <c r="I15" s="294"/>
      <c r="J15" s="327"/>
      <c r="K15" s="293">
        <v>40</v>
      </c>
      <c r="L15" s="294"/>
      <c r="M15" s="295"/>
      <c r="N15" s="293">
        <v>41</v>
      </c>
      <c r="O15" s="294"/>
      <c r="P15" s="295"/>
      <c r="Q15" s="293">
        <v>42</v>
      </c>
      <c r="R15" s="294"/>
      <c r="S15" s="295"/>
      <c r="T15" s="293">
        <v>43</v>
      </c>
      <c r="U15" s="294"/>
      <c r="V15" s="295"/>
      <c r="W15" s="293">
        <v>44</v>
      </c>
      <c r="X15" s="294"/>
      <c r="Y15" s="295"/>
      <c r="Z15" s="293">
        <v>45</v>
      </c>
      <c r="AA15" s="294"/>
      <c r="AB15" s="295"/>
      <c r="AC15" s="293">
        <v>46</v>
      </c>
      <c r="AD15" s="294"/>
      <c r="AE15" s="295"/>
      <c r="AF15" s="293">
        <v>47</v>
      </c>
      <c r="AG15" s="294"/>
      <c r="AH15" s="295"/>
      <c r="AI15" s="293">
        <v>48</v>
      </c>
      <c r="AJ15" s="294"/>
      <c r="AK15" s="295"/>
      <c r="AL15" s="293">
        <v>49</v>
      </c>
      <c r="AM15" s="294"/>
      <c r="AN15" s="295"/>
      <c r="AO15" s="293">
        <v>50</v>
      </c>
      <c r="AP15" s="294"/>
      <c r="AQ15" s="295"/>
      <c r="AR15" s="297">
        <v>51</v>
      </c>
      <c r="AS15" s="311"/>
      <c r="AT15" s="334"/>
      <c r="AU15" s="336">
        <v>52</v>
      </c>
      <c r="AV15" s="294"/>
      <c r="AW15" s="295"/>
      <c r="AX15" s="293">
        <v>53</v>
      </c>
      <c r="AY15" s="294"/>
      <c r="AZ15" s="295"/>
      <c r="BA15" s="293">
        <v>54</v>
      </c>
      <c r="BB15" s="294"/>
      <c r="BC15" s="295"/>
    </row>
    <row r="16" spans="1:55" s="296" customFormat="1" ht="45.75">
      <c r="A16" s="354" t="s">
        <v>705</v>
      </c>
      <c r="B16" s="297"/>
      <c r="C16" s="322" t="s">
        <v>54</v>
      </c>
      <c r="D16" s="299"/>
      <c r="E16" s="297"/>
      <c r="F16" s="322" t="s">
        <v>55</v>
      </c>
      <c r="G16" s="299"/>
      <c r="H16" s="297"/>
      <c r="I16" s="322" t="s">
        <v>56</v>
      </c>
      <c r="J16" s="328"/>
      <c r="K16" s="297"/>
      <c r="L16" s="322" t="s">
        <v>57</v>
      </c>
      <c r="M16" s="299"/>
      <c r="N16" s="297"/>
      <c r="O16" s="322" t="s">
        <v>58</v>
      </c>
      <c r="P16" s="299"/>
      <c r="Q16" s="297"/>
      <c r="R16" s="322" t="s">
        <v>59</v>
      </c>
      <c r="S16" s="299"/>
      <c r="T16" s="297"/>
      <c r="U16" s="322" t="s">
        <v>60</v>
      </c>
      <c r="V16" s="299"/>
      <c r="W16" s="297"/>
      <c r="X16" s="322" t="s">
        <v>61</v>
      </c>
      <c r="Y16" s="299"/>
      <c r="Z16" s="297"/>
      <c r="AA16" s="322" t="s">
        <v>62</v>
      </c>
      <c r="AB16" s="299"/>
      <c r="AC16" s="297"/>
      <c r="AD16" s="322" t="s">
        <v>63</v>
      </c>
      <c r="AE16" s="299"/>
      <c r="AF16" s="297"/>
      <c r="AG16" s="322" t="s">
        <v>64</v>
      </c>
      <c r="AH16" s="299"/>
      <c r="AI16" s="297"/>
      <c r="AJ16" s="322" t="s">
        <v>65</v>
      </c>
      <c r="AK16" s="299"/>
      <c r="AL16" s="297"/>
      <c r="AM16" s="322" t="s">
        <v>66</v>
      </c>
      <c r="AN16" s="299"/>
      <c r="AO16" s="297"/>
      <c r="AP16" s="322" t="s">
        <v>67</v>
      </c>
      <c r="AQ16" s="299"/>
      <c r="AR16" s="297"/>
      <c r="AS16" s="322" t="s">
        <v>68</v>
      </c>
      <c r="AT16" s="334"/>
      <c r="AU16" s="337"/>
      <c r="AV16" s="322" t="s">
        <v>69</v>
      </c>
      <c r="AW16" s="299"/>
      <c r="AX16" s="297"/>
      <c r="AY16" s="322" t="s">
        <v>70</v>
      </c>
      <c r="AZ16" s="299"/>
      <c r="BA16" s="297"/>
      <c r="BB16" s="298" t="s">
        <v>71</v>
      </c>
      <c r="BC16" s="299"/>
    </row>
    <row r="17" spans="2:55" s="306" customFormat="1" ht="15.75" customHeight="1" thickBot="1">
      <c r="B17" s="318"/>
      <c r="C17" s="319"/>
      <c r="D17" s="320"/>
      <c r="E17" s="318"/>
      <c r="F17" s="319"/>
      <c r="G17" s="320"/>
      <c r="H17" s="324"/>
      <c r="I17" s="325"/>
      <c r="J17" s="331"/>
      <c r="K17" s="318"/>
      <c r="L17" s="319"/>
      <c r="M17" s="320"/>
      <c r="N17" s="318"/>
      <c r="O17" s="319"/>
      <c r="P17" s="320"/>
      <c r="Q17" s="318"/>
      <c r="R17" s="319"/>
      <c r="S17" s="320"/>
      <c r="T17" s="318"/>
      <c r="U17" s="319"/>
      <c r="V17" s="320"/>
      <c r="W17" s="318"/>
      <c r="X17" s="319"/>
      <c r="Y17" s="320"/>
      <c r="Z17" s="318"/>
      <c r="AA17" s="319"/>
      <c r="AB17" s="320"/>
      <c r="AC17" s="318"/>
      <c r="AD17" s="319"/>
      <c r="AE17" s="320"/>
      <c r="AF17" s="318"/>
      <c r="AG17" s="319"/>
      <c r="AH17" s="320"/>
      <c r="AI17" s="318"/>
      <c r="AJ17" s="319"/>
      <c r="AK17" s="320"/>
      <c r="AL17" s="318"/>
      <c r="AM17" s="319"/>
      <c r="AN17" s="320"/>
      <c r="AO17" s="318"/>
      <c r="AP17" s="319"/>
      <c r="AQ17" s="320"/>
      <c r="AR17" s="318"/>
      <c r="AS17" s="319"/>
      <c r="AT17" s="333"/>
      <c r="AU17" s="338"/>
      <c r="AV17" s="339"/>
      <c r="AW17" s="340"/>
      <c r="AX17" s="318"/>
      <c r="AY17" s="319"/>
      <c r="AZ17" s="320"/>
      <c r="BA17" s="318"/>
      <c r="BB17" s="319"/>
      <c r="BC17" s="320"/>
    </row>
    <row r="18" spans="1:55" s="282" customFormat="1" ht="15.75" customHeight="1">
      <c r="A18" s="354"/>
      <c r="B18" s="293">
        <v>55</v>
      </c>
      <c r="C18" s="294"/>
      <c r="D18" s="295"/>
      <c r="E18" s="293">
        <v>56</v>
      </c>
      <c r="F18" s="294"/>
      <c r="G18" s="295"/>
      <c r="H18" s="293">
        <v>57</v>
      </c>
      <c r="I18" s="294"/>
      <c r="J18" s="295"/>
      <c r="K18" s="293">
        <v>72</v>
      </c>
      <c r="L18" s="294"/>
      <c r="M18" s="295"/>
      <c r="N18" s="293">
        <v>73</v>
      </c>
      <c r="O18" s="294"/>
      <c r="P18" s="295"/>
      <c r="Q18" s="293">
        <v>74</v>
      </c>
      <c r="R18" s="294"/>
      <c r="S18" s="295"/>
      <c r="T18" s="293">
        <v>75</v>
      </c>
      <c r="U18" s="294"/>
      <c r="V18" s="295"/>
      <c r="W18" s="293">
        <v>76</v>
      </c>
      <c r="X18" s="294"/>
      <c r="Y18" s="295"/>
      <c r="Z18" s="293">
        <v>77</v>
      </c>
      <c r="AA18" s="294"/>
      <c r="AB18" s="295"/>
      <c r="AC18" s="293">
        <v>78</v>
      </c>
      <c r="AD18" s="294"/>
      <c r="AE18" s="295"/>
      <c r="AF18" s="293">
        <v>79</v>
      </c>
      <c r="AG18" s="294"/>
      <c r="AH18" s="295"/>
      <c r="AI18" s="293">
        <v>80</v>
      </c>
      <c r="AJ18" s="294"/>
      <c r="AK18" s="295"/>
      <c r="AL18" s="293">
        <v>81</v>
      </c>
      <c r="AM18" s="294"/>
      <c r="AN18" s="295"/>
      <c r="AO18" s="293">
        <v>82</v>
      </c>
      <c r="AP18" s="294"/>
      <c r="AQ18" s="295"/>
      <c r="AR18" s="293">
        <v>83</v>
      </c>
      <c r="AS18" s="294"/>
      <c r="AT18" s="295"/>
      <c r="AU18" s="297">
        <v>84</v>
      </c>
      <c r="AV18" s="311"/>
      <c r="AW18" s="334"/>
      <c r="AX18" s="336">
        <v>85</v>
      </c>
      <c r="AY18" s="294"/>
      <c r="AZ18" s="295"/>
      <c r="BA18" s="293">
        <v>86</v>
      </c>
      <c r="BB18" s="294"/>
      <c r="BC18" s="295"/>
    </row>
    <row r="19" spans="1:55" s="296" customFormat="1" ht="45.75">
      <c r="A19" s="354" t="s">
        <v>706</v>
      </c>
      <c r="B19" s="297"/>
      <c r="C19" s="322" t="s">
        <v>72</v>
      </c>
      <c r="D19" s="299"/>
      <c r="E19" s="297"/>
      <c r="F19" s="322" t="s">
        <v>73</v>
      </c>
      <c r="G19" s="299"/>
      <c r="H19" s="297"/>
      <c r="I19" s="322" t="s">
        <v>100</v>
      </c>
      <c r="J19" s="299"/>
      <c r="K19" s="297"/>
      <c r="L19" s="322" t="s">
        <v>74</v>
      </c>
      <c r="M19" s="299"/>
      <c r="N19" s="297"/>
      <c r="O19" s="322" t="s">
        <v>75</v>
      </c>
      <c r="P19" s="299"/>
      <c r="Q19" s="297"/>
      <c r="R19" s="322" t="s">
        <v>76</v>
      </c>
      <c r="S19" s="299"/>
      <c r="T19" s="297"/>
      <c r="U19" s="322" t="s">
        <v>77</v>
      </c>
      <c r="V19" s="299"/>
      <c r="W19" s="297"/>
      <c r="X19" s="322" t="s">
        <v>78</v>
      </c>
      <c r="Y19" s="299"/>
      <c r="Z19" s="297"/>
      <c r="AA19" s="322" t="s">
        <v>79</v>
      </c>
      <c r="AB19" s="299"/>
      <c r="AC19" s="297"/>
      <c r="AD19" s="322" t="s">
        <v>80</v>
      </c>
      <c r="AE19" s="299"/>
      <c r="AF19" s="297"/>
      <c r="AG19" s="322" t="s">
        <v>81</v>
      </c>
      <c r="AH19" s="299"/>
      <c r="AI19" s="297"/>
      <c r="AJ19" s="329" t="s">
        <v>82</v>
      </c>
      <c r="AK19" s="299"/>
      <c r="AL19" s="297"/>
      <c r="AM19" s="322" t="s">
        <v>83</v>
      </c>
      <c r="AN19" s="299"/>
      <c r="AO19" s="297"/>
      <c r="AP19" s="322" t="s">
        <v>84</v>
      </c>
      <c r="AQ19" s="299"/>
      <c r="AR19" s="297"/>
      <c r="AS19" s="322" t="s">
        <v>85</v>
      </c>
      <c r="AT19" s="299"/>
      <c r="AU19" s="297"/>
      <c r="AV19" s="322" t="s">
        <v>86</v>
      </c>
      <c r="AW19" s="334"/>
      <c r="AX19" s="337"/>
      <c r="AY19" s="322" t="s">
        <v>87</v>
      </c>
      <c r="AZ19" s="299"/>
      <c r="BA19" s="297"/>
      <c r="BB19" s="298" t="s">
        <v>88</v>
      </c>
      <c r="BC19" s="299"/>
    </row>
    <row r="20" spans="2:55" s="306" customFormat="1" ht="15.75" customHeight="1" thickBot="1">
      <c r="B20" s="318"/>
      <c r="C20" s="319"/>
      <c r="D20" s="320"/>
      <c r="E20" s="318"/>
      <c r="F20" s="319"/>
      <c r="G20" s="320"/>
      <c r="H20" s="318"/>
      <c r="I20" s="319"/>
      <c r="J20" s="320"/>
      <c r="K20" s="324"/>
      <c r="L20" s="325"/>
      <c r="M20" s="326"/>
      <c r="N20" s="324"/>
      <c r="O20" s="325"/>
      <c r="P20" s="326"/>
      <c r="Q20" s="324"/>
      <c r="R20" s="325"/>
      <c r="S20" s="326"/>
      <c r="T20" s="324"/>
      <c r="U20" s="325"/>
      <c r="V20" s="326"/>
      <c r="W20" s="324"/>
      <c r="X20" s="325"/>
      <c r="Y20" s="326"/>
      <c r="Z20" s="324"/>
      <c r="AA20" s="325"/>
      <c r="AB20" s="326"/>
      <c r="AC20" s="324"/>
      <c r="AD20" s="325"/>
      <c r="AE20" s="326"/>
      <c r="AF20" s="324"/>
      <c r="AG20" s="325"/>
      <c r="AH20" s="326"/>
      <c r="AI20" s="324"/>
      <c r="AJ20" s="325"/>
      <c r="AK20" s="326"/>
      <c r="AL20" s="324"/>
      <c r="AM20" s="325"/>
      <c r="AN20" s="326"/>
      <c r="AO20" s="324"/>
      <c r="AP20" s="325"/>
      <c r="AQ20" s="326"/>
      <c r="AR20" s="324"/>
      <c r="AS20" s="325"/>
      <c r="AT20" s="326"/>
      <c r="AU20" s="324"/>
      <c r="AV20" s="325"/>
      <c r="AW20" s="341"/>
      <c r="AX20" s="338"/>
      <c r="AY20" s="339"/>
      <c r="AZ20" s="340"/>
      <c r="BA20" s="324"/>
      <c r="BB20" s="325"/>
      <c r="BC20" s="326"/>
    </row>
    <row r="21" spans="1:55" s="282" customFormat="1" ht="15.75" customHeight="1">
      <c r="A21" s="354"/>
      <c r="B21" s="293">
        <v>87</v>
      </c>
      <c r="C21" s="294"/>
      <c r="D21" s="295"/>
      <c r="E21" s="293">
        <v>88</v>
      </c>
      <c r="F21" s="294"/>
      <c r="G21" s="295"/>
      <c r="H21" s="293">
        <v>89</v>
      </c>
      <c r="I21" s="294"/>
      <c r="J21" s="295"/>
      <c r="K21" s="293" t="s">
        <v>415</v>
      </c>
      <c r="L21" s="294"/>
      <c r="M21" s="295"/>
      <c r="N21" s="293" t="s">
        <v>417</v>
      </c>
      <c r="O21" s="294"/>
      <c r="P21" s="295"/>
      <c r="Q21" s="293" t="s">
        <v>419</v>
      </c>
      <c r="R21" s="294"/>
      <c r="S21" s="295"/>
      <c r="T21" s="293" t="s">
        <v>421</v>
      </c>
      <c r="U21" s="294"/>
      <c r="V21" s="295"/>
      <c r="W21" s="293" t="s">
        <v>423</v>
      </c>
      <c r="X21" s="294"/>
      <c r="Y21" s="295"/>
      <c r="Z21" s="293" t="s">
        <v>425</v>
      </c>
      <c r="AA21" s="294"/>
      <c r="AB21" s="295"/>
      <c r="AC21" s="293" t="s">
        <v>427</v>
      </c>
      <c r="AD21" s="294"/>
      <c r="AE21" s="295"/>
      <c r="AF21" s="293" t="s">
        <v>429</v>
      </c>
      <c r="AG21" s="294"/>
      <c r="AH21" s="295"/>
      <c r="AI21" s="293" t="s">
        <v>431</v>
      </c>
      <c r="AJ21" s="294"/>
      <c r="AK21" s="295"/>
      <c r="AL21" s="293" t="s">
        <v>661</v>
      </c>
      <c r="AM21" s="294"/>
      <c r="AN21" s="295"/>
      <c r="AO21" s="293" t="s">
        <v>433</v>
      </c>
      <c r="AP21" s="294"/>
      <c r="AQ21" s="295"/>
      <c r="AR21" s="293" t="s">
        <v>663</v>
      </c>
      <c r="AS21" s="294"/>
      <c r="AT21" s="295"/>
      <c r="AU21" s="293" t="s">
        <v>435</v>
      </c>
      <c r="AV21" s="294"/>
      <c r="AW21" s="295"/>
      <c r="AX21" s="293" t="s">
        <v>665</v>
      </c>
      <c r="AY21" s="294"/>
      <c r="AZ21" s="295"/>
      <c r="BA21" s="336" t="s">
        <v>437</v>
      </c>
      <c r="BB21" s="294"/>
      <c r="BC21" s="295"/>
    </row>
    <row r="22" spans="1:55" s="296" customFormat="1" ht="45.75">
      <c r="A22" s="354" t="s">
        <v>707</v>
      </c>
      <c r="B22" s="297"/>
      <c r="C22" s="322" t="s">
        <v>89</v>
      </c>
      <c r="D22" s="299"/>
      <c r="E22" s="297"/>
      <c r="F22" s="322" t="s">
        <v>90</v>
      </c>
      <c r="G22" s="299"/>
      <c r="H22" s="297"/>
      <c r="I22" s="322" t="s">
        <v>116</v>
      </c>
      <c r="J22" s="299"/>
      <c r="K22" s="297"/>
      <c r="L22" s="322" t="s">
        <v>91</v>
      </c>
      <c r="M22" s="299"/>
      <c r="N22" s="297"/>
      <c r="O22" s="322" t="s">
        <v>92</v>
      </c>
      <c r="P22" s="299"/>
      <c r="Q22" s="297"/>
      <c r="R22" s="322" t="s">
        <v>93</v>
      </c>
      <c r="S22" s="299"/>
      <c r="T22" s="297"/>
      <c r="U22" s="322" t="s">
        <v>94</v>
      </c>
      <c r="V22" s="299"/>
      <c r="W22" s="297"/>
      <c r="X22" s="322" t="s">
        <v>95</v>
      </c>
      <c r="Y22" s="299"/>
      <c r="Z22" s="297"/>
      <c r="AA22" s="322" t="s">
        <v>96</v>
      </c>
      <c r="AB22" s="299"/>
      <c r="AC22" s="297"/>
      <c r="AD22" s="322" t="s">
        <v>97</v>
      </c>
      <c r="AE22" s="299"/>
      <c r="AF22" s="297"/>
      <c r="AG22" s="322" t="s">
        <v>439</v>
      </c>
      <c r="AH22" s="299"/>
      <c r="AI22" s="297"/>
      <c r="AJ22" s="322" t="s">
        <v>440</v>
      </c>
      <c r="AK22" s="299"/>
      <c r="AL22" s="297"/>
      <c r="AM22" s="322" t="s">
        <v>662</v>
      </c>
      <c r="AN22" s="299"/>
      <c r="AO22" s="297"/>
      <c r="AP22" s="322" t="s">
        <v>98</v>
      </c>
      <c r="AQ22" s="299"/>
      <c r="AR22" s="297"/>
      <c r="AS22" s="322" t="s">
        <v>664</v>
      </c>
      <c r="AT22" s="299"/>
      <c r="AU22" s="297"/>
      <c r="AV22" s="322" t="s">
        <v>441</v>
      </c>
      <c r="AW22" s="299"/>
      <c r="AX22" s="297"/>
      <c r="AY22" s="322" t="s">
        <v>666</v>
      </c>
      <c r="AZ22" s="299"/>
      <c r="BA22" s="337"/>
      <c r="BB22" s="322" t="s">
        <v>442</v>
      </c>
      <c r="BC22" s="299"/>
    </row>
    <row r="23" spans="2:55" s="306" customFormat="1" ht="15.75" customHeight="1" thickBot="1">
      <c r="B23" s="324"/>
      <c r="C23" s="325"/>
      <c r="D23" s="326"/>
      <c r="E23" s="324"/>
      <c r="F23" s="325"/>
      <c r="G23" s="326"/>
      <c r="H23" s="324"/>
      <c r="I23" s="325"/>
      <c r="J23" s="326"/>
      <c r="K23" s="324"/>
      <c r="L23" s="332"/>
      <c r="M23" s="326"/>
      <c r="N23" s="324"/>
      <c r="O23" s="325"/>
      <c r="P23" s="326"/>
      <c r="Q23" s="324"/>
      <c r="R23" s="325"/>
      <c r="S23" s="326"/>
      <c r="T23" s="324"/>
      <c r="U23" s="325"/>
      <c r="V23" s="326"/>
      <c r="W23" s="324"/>
      <c r="X23" s="325"/>
      <c r="Y23" s="326"/>
      <c r="Z23" s="324"/>
      <c r="AA23" s="325"/>
      <c r="AB23" s="326"/>
      <c r="AC23" s="324"/>
      <c r="AD23" s="325"/>
      <c r="AE23" s="326"/>
      <c r="AF23" s="324"/>
      <c r="AG23" s="325"/>
      <c r="AH23" s="326"/>
      <c r="AI23" s="324"/>
      <c r="AJ23" s="325"/>
      <c r="AK23" s="326"/>
      <c r="AL23" s="324"/>
      <c r="AM23" s="325"/>
      <c r="AN23" s="326"/>
      <c r="AO23" s="324"/>
      <c r="AP23" s="325"/>
      <c r="AQ23" s="326"/>
      <c r="AR23" s="324"/>
      <c r="AS23" s="325"/>
      <c r="AT23" s="326"/>
      <c r="AU23" s="324"/>
      <c r="AV23" s="325"/>
      <c r="AW23" s="326"/>
      <c r="AX23" s="324"/>
      <c r="AY23" s="325"/>
      <c r="AZ23" s="326"/>
      <c r="BA23" s="338"/>
      <c r="BB23" s="339"/>
      <c r="BC23" s="340"/>
    </row>
    <row r="24" spans="1:55" s="282" customFormat="1" ht="15.75" customHeight="1">
      <c r="A24" s="354"/>
      <c r="B24" s="293" t="s">
        <v>667</v>
      </c>
      <c r="C24" s="294"/>
      <c r="D24" s="295"/>
      <c r="E24" s="293" t="s">
        <v>668</v>
      </c>
      <c r="F24" s="294"/>
      <c r="G24" s="295"/>
      <c r="H24" s="293" t="s">
        <v>669</v>
      </c>
      <c r="I24" s="294"/>
      <c r="J24" s="295"/>
      <c r="K24" s="293" t="s">
        <v>670</v>
      </c>
      <c r="L24" s="294"/>
      <c r="M24" s="295"/>
      <c r="N24" s="293" t="s">
        <v>671</v>
      </c>
      <c r="O24" s="294"/>
      <c r="P24" s="295"/>
      <c r="Q24" s="293" t="s">
        <v>672</v>
      </c>
      <c r="R24" s="294"/>
      <c r="S24" s="295"/>
      <c r="T24" s="293" t="s">
        <v>673</v>
      </c>
      <c r="U24" s="294"/>
      <c r="V24" s="295"/>
      <c r="W24" s="293" t="s">
        <v>674</v>
      </c>
      <c r="X24" s="294"/>
      <c r="Y24" s="295"/>
      <c r="Z24" s="293" t="s">
        <v>675</v>
      </c>
      <c r="AA24" s="294"/>
      <c r="AB24" s="295"/>
      <c r="AC24" s="293" t="s">
        <v>676</v>
      </c>
      <c r="AD24" s="294"/>
      <c r="AE24" s="295"/>
      <c r="AF24" s="293" t="s">
        <v>677</v>
      </c>
      <c r="AG24" s="294"/>
      <c r="AH24" s="295"/>
      <c r="AI24" s="293" t="s">
        <v>678</v>
      </c>
      <c r="AJ24" s="294"/>
      <c r="AK24" s="295"/>
      <c r="AL24" s="293" t="s">
        <v>679</v>
      </c>
      <c r="AM24" s="294"/>
      <c r="AN24" s="295"/>
      <c r="AO24" s="293" t="s">
        <v>680</v>
      </c>
      <c r="AP24" s="294"/>
      <c r="AQ24" s="295"/>
      <c r="AR24" s="293" t="s">
        <v>681</v>
      </c>
      <c r="AS24" s="294"/>
      <c r="AT24" s="295"/>
      <c r="AU24" s="293" t="s">
        <v>682</v>
      </c>
      <c r="AV24" s="294"/>
      <c r="AW24" s="295"/>
      <c r="AX24" s="293" t="s">
        <v>683</v>
      </c>
      <c r="AY24" s="294"/>
      <c r="AZ24" s="295"/>
      <c r="BA24" s="293" t="s">
        <v>684</v>
      </c>
      <c r="BB24" s="294"/>
      <c r="BC24" s="295"/>
    </row>
    <row r="25" spans="1:55" s="296" customFormat="1" ht="45.75">
      <c r="A25" s="354" t="s">
        <v>708</v>
      </c>
      <c r="B25" s="297"/>
      <c r="C25" s="322" t="s">
        <v>685</v>
      </c>
      <c r="D25" s="299"/>
      <c r="E25" s="297"/>
      <c r="F25" s="322" t="s">
        <v>619</v>
      </c>
      <c r="G25" s="299"/>
      <c r="H25" s="297"/>
      <c r="I25" s="322" t="s">
        <v>686</v>
      </c>
      <c r="J25" s="299"/>
      <c r="K25" s="297"/>
      <c r="L25" s="322" t="s">
        <v>687</v>
      </c>
      <c r="M25" s="299"/>
      <c r="N25" s="297"/>
      <c r="O25" s="322" t="s">
        <v>688</v>
      </c>
      <c r="P25" s="299"/>
      <c r="Q25" s="297"/>
      <c r="R25" s="322" t="s">
        <v>689</v>
      </c>
      <c r="S25" s="299"/>
      <c r="T25" s="297"/>
      <c r="U25" s="322" t="s">
        <v>690</v>
      </c>
      <c r="V25" s="299"/>
      <c r="W25" s="297"/>
      <c r="X25" s="322" t="s">
        <v>691</v>
      </c>
      <c r="Y25" s="299"/>
      <c r="Z25" s="297"/>
      <c r="AA25" s="322" t="s">
        <v>692</v>
      </c>
      <c r="AB25" s="299"/>
      <c r="AC25" s="297"/>
      <c r="AD25" s="322" t="s">
        <v>693</v>
      </c>
      <c r="AE25" s="299"/>
      <c r="AF25" s="297"/>
      <c r="AG25" s="322" t="s">
        <v>694</v>
      </c>
      <c r="AH25" s="299"/>
      <c r="AI25" s="297"/>
      <c r="AJ25" s="322" t="s">
        <v>695</v>
      </c>
      <c r="AK25" s="299"/>
      <c r="AL25" s="297"/>
      <c r="AM25" s="322" t="s">
        <v>696</v>
      </c>
      <c r="AN25" s="299"/>
      <c r="AO25" s="297"/>
      <c r="AP25" s="322" t="s">
        <v>697</v>
      </c>
      <c r="AQ25" s="299"/>
      <c r="AR25" s="297"/>
      <c r="AS25" s="322" t="s">
        <v>698</v>
      </c>
      <c r="AT25" s="299"/>
      <c r="AU25" s="297"/>
      <c r="AV25" s="322" t="s">
        <v>699</v>
      </c>
      <c r="AW25" s="299"/>
      <c r="AX25" s="297"/>
      <c r="AY25" s="322" t="s">
        <v>700</v>
      </c>
      <c r="AZ25" s="299"/>
      <c r="BA25" s="297"/>
      <c r="BB25" s="322" t="s">
        <v>701</v>
      </c>
      <c r="BC25" s="299"/>
    </row>
    <row r="26" spans="2:55" s="306" customFormat="1" ht="15.75" customHeight="1">
      <c r="B26" s="324"/>
      <c r="C26" s="325"/>
      <c r="D26" s="326"/>
      <c r="E26" s="324"/>
      <c r="F26" s="325"/>
      <c r="G26" s="326"/>
      <c r="H26" s="324"/>
      <c r="I26" s="325"/>
      <c r="J26" s="326"/>
      <c r="K26" s="324"/>
      <c r="L26" s="332"/>
      <c r="M26" s="326"/>
      <c r="N26" s="324"/>
      <c r="O26" s="325"/>
      <c r="P26" s="326"/>
      <c r="Q26" s="324"/>
      <c r="R26" s="325"/>
      <c r="S26" s="326"/>
      <c r="T26" s="324"/>
      <c r="U26" s="325"/>
      <c r="V26" s="326"/>
      <c r="W26" s="324"/>
      <c r="X26" s="325"/>
      <c r="Y26" s="326"/>
      <c r="Z26" s="324"/>
      <c r="AA26" s="325"/>
      <c r="AB26" s="326"/>
      <c r="AC26" s="324"/>
      <c r="AD26" s="325"/>
      <c r="AE26" s="326"/>
      <c r="AF26" s="324"/>
      <c r="AG26" s="325"/>
      <c r="AH26" s="326"/>
      <c r="AI26" s="324"/>
      <c r="AJ26" s="325"/>
      <c r="AK26" s="326"/>
      <c r="AL26" s="324"/>
      <c r="AM26" s="325"/>
      <c r="AN26" s="326"/>
      <c r="AO26" s="324"/>
      <c r="AP26" s="325"/>
      <c r="AQ26" s="326"/>
      <c r="AR26" s="324"/>
      <c r="AS26" s="325"/>
      <c r="AT26" s="326"/>
      <c r="AU26" s="324"/>
      <c r="AV26" s="325"/>
      <c r="AW26" s="326"/>
      <c r="AX26" s="324"/>
      <c r="AY26" s="325"/>
      <c r="AZ26" s="326"/>
      <c r="BA26" s="324"/>
      <c r="BB26" s="325"/>
      <c r="BC26" s="326"/>
    </row>
    <row r="27" spans="2:55" s="306" customFormat="1" ht="15.75" customHeight="1">
      <c r="B27" s="319"/>
      <c r="C27" s="319"/>
      <c r="D27" s="333"/>
      <c r="E27" s="319"/>
      <c r="F27" s="319"/>
      <c r="G27" s="333"/>
      <c r="H27" s="319"/>
      <c r="I27" s="319"/>
      <c r="J27" s="333"/>
      <c r="K27" s="319"/>
      <c r="L27" s="335"/>
      <c r="M27" s="333"/>
      <c r="N27" s="319"/>
      <c r="O27" s="319"/>
      <c r="P27" s="333"/>
      <c r="Q27" s="319"/>
      <c r="R27" s="319"/>
      <c r="S27" s="333"/>
      <c r="T27" s="319"/>
      <c r="U27" s="319"/>
      <c r="V27" s="333"/>
      <c r="W27" s="319"/>
      <c r="X27" s="319"/>
      <c r="Y27" s="333"/>
      <c r="Z27" s="319"/>
      <c r="AA27" s="319"/>
      <c r="AB27" s="333"/>
      <c r="AC27" s="319"/>
      <c r="AD27" s="319"/>
      <c r="AE27" s="333"/>
      <c r="AF27" s="319"/>
      <c r="AG27" s="319"/>
      <c r="AH27" s="333"/>
      <c r="AI27" s="319"/>
      <c r="AJ27" s="319"/>
      <c r="AK27" s="333"/>
      <c r="AL27" s="319"/>
      <c r="AM27" s="319"/>
      <c r="AN27" s="333"/>
      <c r="AO27" s="319"/>
      <c r="AP27" s="319"/>
      <c r="AQ27" s="333"/>
      <c r="AR27" s="319"/>
      <c r="AS27" s="319"/>
      <c r="AT27" s="333"/>
      <c r="AU27" s="319"/>
      <c r="AV27" s="319"/>
      <c r="AW27" s="333"/>
      <c r="AX27" s="319"/>
      <c r="AY27" s="319"/>
      <c r="AZ27" s="333"/>
      <c r="BA27" s="319"/>
      <c r="BB27" s="319"/>
      <c r="BC27" s="333"/>
    </row>
    <row r="28" spans="2:55" s="306" customFormat="1" ht="15.75" customHeight="1">
      <c r="B28" s="319"/>
      <c r="C28" s="319"/>
      <c r="D28" s="333"/>
      <c r="E28" s="319"/>
      <c r="F28" s="319"/>
      <c r="G28" s="333"/>
      <c r="K28" s="319"/>
      <c r="L28" s="319"/>
      <c r="M28" s="333"/>
      <c r="N28" s="319"/>
      <c r="O28" s="319"/>
      <c r="P28" s="333"/>
      <c r="Q28" s="319"/>
      <c r="R28" s="319"/>
      <c r="S28" s="333"/>
      <c r="T28" s="319"/>
      <c r="U28" s="319"/>
      <c r="V28" s="333"/>
      <c r="W28" s="319"/>
      <c r="X28" s="319"/>
      <c r="Y28" s="333"/>
      <c r="Z28" s="319"/>
      <c r="AA28" s="319"/>
      <c r="AB28" s="333"/>
      <c r="AC28" s="319"/>
      <c r="AD28" s="319"/>
      <c r="AE28" s="333"/>
      <c r="AF28" s="319"/>
      <c r="AG28" s="319"/>
      <c r="AH28" s="333"/>
      <c r="AI28" s="319"/>
      <c r="AJ28" s="319"/>
      <c r="AK28" s="333"/>
      <c r="AN28" s="315"/>
      <c r="AO28" s="319"/>
      <c r="AP28" s="319"/>
      <c r="AQ28" s="333"/>
      <c r="AT28" s="315"/>
      <c r="AU28" s="319"/>
      <c r="AV28" s="319"/>
      <c r="AW28" s="333"/>
      <c r="AZ28" s="315"/>
      <c r="BA28" s="319"/>
      <c r="BB28" s="319"/>
      <c r="BC28" s="333"/>
    </row>
    <row r="29" spans="1:55" s="282" customFormat="1" ht="15.75" customHeight="1">
      <c r="A29" s="354"/>
      <c r="B29" s="311"/>
      <c r="C29" s="311"/>
      <c r="D29" s="334"/>
      <c r="E29" s="311"/>
      <c r="F29" s="311"/>
      <c r="G29" s="334"/>
      <c r="M29" s="283"/>
      <c r="P29" s="283"/>
      <c r="S29" s="283"/>
      <c r="V29" s="283"/>
      <c r="Y29" s="283"/>
      <c r="AB29" s="283"/>
      <c r="AE29" s="283"/>
      <c r="AH29" s="283"/>
      <c r="AK29" s="283"/>
      <c r="AN29" s="283"/>
      <c r="AQ29" s="283"/>
      <c r="AT29" s="283"/>
      <c r="AW29" s="283"/>
      <c r="AZ29" s="283"/>
      <c r="BC29" s="283"/>
    </row>
    <row r="30" spans="1:55" s="282" customFormat="1" ht="15.75" customHeight="1">
      <c r="A30" s="354"/>
      <c r="D30" s="283"/>
      <c r="G30" s="283"/>
      <c r="H30" s="311"/>
      <c r="I30" s="311"/>
      <c r="J30" s="334"/>
      <c r="K30" s="293">
        <v>58</v>
      </c>
      <c r="L30" s="294"/>
      <c r="M30" s="295"/>
      <c r="N30" s="293">
        <v>59</v>
      </c>
      <c r="O30" s="294"/>
      <c r="P30" s="295"/>
      <c r="Q30" s="293">
        <v>60</v>
      </c>
      <c r="R30" s="294"/>
      <c r="S30" s="295"/>
      <c r="T30" s="293">
        <v>61</v>
      </c>
      <c r="U30" s="294"/>
      <c r="V30" s="295"/>
      <c r="W30" s="293">
        <v>62</v>
      </c>
      <c r="X30" s="294"/>
      <c r="Y30" s="295"/>
      <c r="Z30" s="293">
        <v>63</v>
      </c>
      <c r="AA30" s="294"/>
      <c r="AB30" s="295"/>
      <c r="AC30" s="293">
        <v>64</v>
      </c>
      <c r="AD30" s="294"/>
      <c r="AE30" s="295"/>
      <c r="AF30" s="293">
        <v>65</v>
      </c>
      <c r="AG30" s="294"/>
      <c r="AH30" s="295"/>
      <c r="AI30" s="293">
        <v>66</v>
      </c>
      <c r="AJ30" s="294"/>
      <c r="AK30" s="295"/>
      <c r="AL30" s="293">
        <v>67</v>
      </c>
      <c r="AM30" s="294"/>
      <c r="AN30" s="295"/>
      <c r="AO30" s="293">
        <v>68</v>
      </c>
      <c r="AP30" s="294"/>
      <c r="AQ30" s="295"/>
      <c r="AR30" s="293">
        <v>69</v>
      </c>
      <c r="AS30" s="294"/>
      <c r="AT30" s="295"/>
      <c r="AU30" s="293">
        <v>70</v>
      </c>
      <c r="AV30" s="294"/>
      <c r="AW30" s="295"/>
      <c r="AX30" s="293">
        <v>71</v>
      </c>
      <c r="AY30" s="294"/>
      <c r="AZ30" s="295"/>
      <c r="BC30" s="283"/>
    </row>
    <row r="31" spans="1:55" s="296" customFormat="1" ht="45.75">
      <c r="A31" s="354" t="s">
        <v>706</v>
      </c>
      <c r="B31" s="282"/>
      <c r="D31" s="283"/>
      <c r="E31" s="282"/>
      <c r="G31" s="283"/>
      <c r="H31" s="311"/>
      <c r="I31" s="322"/>
      <c r="J31" s="334"/>
      <c r="K31" s="297"/>
      <c r="L31" s="322" t="s">
        <v>101</v>
      </c>
      <c r="M31" s="299"/>
      <c r="N31" s="297"/>
      <c r="O31" s="322" t="s">
        <v>102</v>
      </c>
      <c r="P31" s="299"/>
      <c r="Q31" s="297"/>
      <c r="R31" s="322" t="s">
        <v>103</v>
      </c>
      <c r="S31" s="299"/>
      <c r="T31" s="297"/>
      <c r="U31" s="322" t="s">
        <v>104</v>
      </c>
      <c r="V31" s="299"/>
      <c r="W31" s="297"/>
      <c r="X31" s="322" t="s">
        <v>105</v>
      </c>
      <c r="Y31" s="299"/>
      <c r="Z31" s="297"/>
      <c r="AA31" s="322" t="s">
        <v>106</v>
      </c>
      <c r="AB31" s="299"/>
      <c r="AC31" s="297"/>
      <c r="AD31" s="322" t="s">
        <v>107</v>
      </c>
      <c r="AE31" s="299"/>
      <c r="AF31" s="297"/>
      <c r="AG31" s="322" t="s">
        <v>108</v>
      </c>
      <c r="AH31" s="299"/>
      <c r="AI31" s="297"/>
      <c r="AJ31" s="322" t="s">
        <v>109</v>
      </c>
      <c r="AK31" s="299"/>
      <c r="AL31" s="297"/>
      <c r="AM31" s="322" t="s">
        <v>110</v>
      </c>
      <c r="AN31" s="299"/>
      <c r="AO31" s="297"/>
      <c r="AP31" s="322" t="s">
        <v>111</v>
      </c>
      <c r="AQ31" s="299"/>
      <c r="AR31" s="297"/>
      <c r="AS31" s="322" t="s">
        <v>112</v>
      </c>
      <c r="AT31" s="299"/>
      <c r="AU31" s="297"/>
      <c r="AV31" s="322" t="s">
        <v>113</v>
      </c>
      <c r="AW31" s="299"/>
      <c r="AX31" s="297"/>
      <c r="AY31" s="322" t="s">
        <v>114</v>
      </c>
      <c r="AZ31" s="299"/>
      <c r="BA31" s="282"/>
      <c r="BC31" s="283"/>
    </row>
    <row r="32" spans="4:55" s="306" customFormat="1" ht="15.75" customHeight="1">
      <c r="D32" s="315"/>
      <c r="G32" s="315"/>
      <c r="H32" s="319"/>
      <c r="I32" s="319"/>
      <c r="J32" s="333"/>
      <c r="K32" s="318"/>
      <c r="L32" s="319"/>
      <c r="M32" s="320"/>
      <c r="N32" s="318"/>
      <c r="O32" s="335"/>
      <c r="P32" s="320"/>
      <c r="Q32" s="318"/>
      <c r="R32" s="319"/>
      <c r="S32" s="320"/>
      <c r="T32" s="318"/>
      <c r="U32" s="319"/>
      <c r="V32" s="320"/>
      <c r="W32" s="318"/>
      <c r="X32" s="319"/>
      <c r="Y32" s="320"/>
      <c r="Z32" s="318"/>
      <c r="AA32" s="319"/>
      <c r="AB32" s="320"/>
      <c r="AC32" s="318"/>
      <c r="AD32" s="319"/>
      <c r="AE32" s="320"/>
      <c r="AF32" s="318"/>
      <c r="AG32" s="319"/>
      <c r="AH32" s="320"/>
      <c r="AI32" s="318"/>
      <c r="AJ32" s="319"/>
      <c r="AK32" s="320"/>
      <c r="AL32" s="318"/>
      <c r="AM32" s="319"/>
      <c r="AN32" s="320"/>
      <c r="AO32" s="318"/>
      <c r="AP32" s="319"/>
      <c r="AQ32" s="320"/>
      <c r="AR32" s="318"/>
      <c r="AS32" s="319"/>
      <c r="AT32" s="320"/>
      <c r="AU32" s="318"/>
      <c r="AV32" s="319"/>
      <c r="AW32" s="320"/>
      <c r="AX32" s="318"/>
      <c r="AY32" s="319"/>
      <c r="AZ32" s="320"/>
      <c r="BC32" s="315"/>
    </row>
    <row r="33" spans="1:55" s="282" customFormat="1" ht="15.75" customHeight="1">
      <c r="A33" s="354"/>
      <c r="D33" s="283"/>
      <c r="G33" s="283"/>
      <c r="H33" s="311"/>
      <c r="I33" s="311"/>
      <c r="J33" s="334"/>
      <c r="K33" s="293">
        <v>90</v>
      </c>
      <c r="L33" s="294"/>
      <c r="M33" s="295"/>
      <c r="N33" s="293">
        <v>91</v>
      </c>
      <c r="O33" s="294"/>
      <c r="P33" s="295"/>
      <c r="Q33" s="293">
        <v>92</v>
      </c>
      <c r="R33" s="294"/>
      <c r="S33" s="295"/>
      <c r="T33" s="293">
        <v>93</v>
      </c>
      <c r="U33" s="294"/>
      <c r="V33" s="295"/>
      <c r="W33" s="293">
        <v>94</v>
      </c>
      <c r="X33" s="294"/>
      <c r="Y33" s="295"/>
      <c r="Z33" s="293">
        <v>95</v>
      </c>
      <c r="AA33" s="294"/>
      <c r="AB33" s="295"/>
      <c r="AC33" s="293">
        <v>96</v>
      </c>
      <c r="AD33" s="294"/>
      <c r="AE33" s="295"/>
      <c r="AF33" s="293">
        <v>97</v>
      </c>
      <c r="AG33" s="294"/>
      <c r="AH33" s="295"/>
      <c r="AI33" s="293">
        <v>98</v>
      </c>
      <c r="AJ33" s="294"/>
      <c r="AK33" s="295"/>
      <c r="AL33" s="293">
        <v>99</v>
      </c>
      <c r="AM33" s="294"/>
      <c r="AN33" s="295"/>
      <c r="AO33" s="293">
        <v>100</v>
      </c>
      <c r="AP33" s="294"/>
      <c r="AQ33" s="295"/>
      <c r="AR33" s="293">
        <v>101</v>
      </c>
      <c r="AS33" s="294"/>
      <c r="AT33" s="295"/>
      <c r="AU33" s="293">
        <v>102</v>
      </c>
      <c r="AV33" s="294"/>
      <c r="AW33" s="295"/>
      <c r="AX33" s="293">
        <v>103</v>
      </c>
      <c r="AY33" s="294"/>
      <c r="AZ33" s="295"/>
      <c r="BC33" s="283"/>
    </row>
    <row r="34" spans="1:55" s="296" customFormat="1" ht="45.75">
      <c r="A34" s="354" t="s">
        <v>707</v>
      </c>
      <c r="B34" s="282"/>
      <c r="D34" s="283"/>
      <c r="E34" s="282"/>
      <c r="G34" s="283"/>
      <c r="H34" s="311"/>
      <c r="I34" s="322"/>
      <c r="J34" s="334"/>
      <c r="K34" s="297"/>
      <c r="L34" s="322" t="s">
        <v>117</v>
      </c>
      <c r="M34" s="299"/>
      <c r="N34" s="297"/>
      <c r="O34" s="322" t="s">
        <v>118</v>
      </c>
      <c r="P34" s="299"/>
      <c r="Q34" s="297"/>
      <c r="R34" s="322" t="s">
        <v>119</v>
      </c>
      <c r="S34" s="299"/>
      <c r="T34" s="297"/>
      <c r="U34" s="322" t="s">
        <v>120</v>
      </c>
      <c r="V34" s="299"/>
      <c r="W34" s="297"/>
      <c r="X34" s="322" t="s">
        <v>121</v>
      </c>
      <c r="Y34" s="299"/>
      <c r="Z34" s="297"/>
      <c r="AA34" s="322" t="s">
        <v>122</v>
      </c>
      <c r="AB34" s="299"/>
      <c r="AC34" s="297"/>
      <c r="AD34" s="322" t="s">
        <v>123</v>
      </c>
      <c r="AE34" s="299"/>
      <c r="AF34" s="297"/>
      <c r="AG34" s="322" t="s">
        <v>124</v>
      </c>
      <c r="AH34" s="299"/>
      <c r="AI34" s="297"/>
      <c r="AJ34" s="322" t="s">
        <v>125</v>
      </c>
      <c r="AK34" s="299"/>
      <c r="AL34" s="297"/>
      <c r="AM34" s="322" t="s">
        <v>126</v>
      </c>
      <c r="AN34" s="299"/>
      <c r="AO34" s="297"/>
      <c r="AP34" s="322" t="s">
        <v>127</v>
      </c>
      <c r="AQ34" s="299"/>
      <c r="AR34" s="297"/>
      <c r="AS34" s="322" t="s">
        <v>128</v>
      </c>
      <c r="AT34" s="299"/>
      <c r="AU34" s="297"/>
      <c r="AV34" s="322" t="s">
        <v>129</v>
      </c>
      <c r="AW34" s="299"/>
      <c r="AX34" s="297"/>
      <c r="AY34" s="322" t="s">
        <v>130</v>
      </c>
      <c r="AZ34" s="299"/>
      <c r="BA34" s="282"/>
      <c r="BC34" s="283"/>
    </row>
    <row r="35" spans="4:55" s="306" customFormat="1" ht="15.75" customHeight="1">
      <c r="D35" s="315"/>
      <c r="G35" s="315"/>
      <c r="H35" s="319"/>
      <c r="I35" s="319"/>
      <c r="J35" s="333"/>
      <c r="K35" s="324"/>
      <c r="L35" s="325"/>
      <c r="M35" s="326"/>
      <c r="N35" s="324"/>
      <c r="O35" s="325"/>
      <c r="P35" s="326"/>
      <c r="Q35" s="324"/>
      <c r="R35" s="325"/>
      <c r="S35" s="326"/>
      <c r="T35" s="324"/>
      <c r="U35" s="325"/>
      <c r="V35" s="326"/>
      <c r="W35" s="324"/>
      <c r="X35" s="325"/>
      <c r="Y35" s="326"/>
      <c r="Z35" s="324"/>
      <c r="AA35" s="325"/>
      <c r="AB35" s="326"/>
      <c r="AC35" s="324"/>
      <c r="AD35" s="325"/>
      <c r="AE35" s="326"/>
      <c r="AF35" s="324"/>
      <c r="AG35" s="325"/>
      <c r="AH35" s="326"/>
      <c r="AI35" s="324"/>
      <c r="AJ35" s="325"/>
      <c r="AK35" s="326"/>
      <c r="AL35" s="324"/>
      <c r="AM35" s="325"/>
      <c r="AN35" s="326"/>
      <c r="AO35" s="324"/>
      <c r="AP35" s="325"/>
      <c r="AQ35" s="326"/>
      <c r="AR35" s="324"/>
      <c r="AS35" s="332"/>
      <c r="AT35" s="326"/>
      <c r="AU35" s="324"/>
      <c r="AV35" s="325"/>
      <c r="AW35" s="326"/>
      <c r="AX35" s="324"/>
      <c r="AY35" s="325"/>
      <c r="AZ35" s="326"/>
      <c r="BC35" s="315"/>
    </row>
    <row r="36" spans="1:55" s="282" customFormat="1" ht="15.75" customHeight="1">
      <c r="A36" s="354"/>
      <c r="D36" s="283"/>
      <c r="G36" s="283"/>
      <c r="H36" s="311"/>
      <c r="I36" s="311"/>
      <c r="J36" s="334"/>
      <c r="K36" s="293" t="s">
        <v>596</v>
      </c>
      <c r="L36" s="294"/>
      <c r="M36" s="295"/>
      <c r="N36" s="293" t="s">
        <v>597</v>
      </c>
      <c r="O36" s="294"/>
      <c r="P36" s="295"/>
      <c r="Q36" s="293" t="s">
        <v>598</v>
      </c>
      <c r="R36" s="294"/>
      <c r="S36" s="295"/>
      <c r="T36" s="293" t="s">
        <v>599</v>
      </c>
      <c r="U36" s="294"/>
      <c r="V36" s="295"/>
      <c r="W36" s="293" t="s">
        <v>600</v>
      </c>
      <c r="X36" s="294"/>
      <c r="Y36" s="295"/>
      <c r="Z36" s="293" t="s">
        <v>601</v>
      </c>
      <c r="AA36" s="294"/>
      <c r="AB36" s="295"/>
      <c r="AC36" s="293" t="s">
        <v>602</v>
      </c>
      <c r="AD36" s="294"/>
      <c r="AE36" s="295"/>
      <c r="AF36" s="293" t="s">
        <v>603</v>
      </c>
      <c r="AG36" s="294"/>
      <c r="AH36" s="295"/>
      <c r="AI36" s="293" t="s">
        <v>604</v>
      </c>
      <c r="AJ36" s="294"/>
      <c r="AK36" s="295"/>
      <c r="AL36" s="293" t="s">
        <v>605</v>
      </c>
      <c r="AM36" s="294"/>
      <c r="AN36" s="295"/>
      <c r="AO36" s="293" t="s">
        <v>607</v>
      </c>
      <c r="AP36" s="294"/>
      <c r="AQ36" s="295"/>
      <c r="AR36" s="293" t="s">
        <v>608</v>
      </c>
      <c r="AS36" s="294"/>
      <c r="AT36" s="295"/>
      <c r="AU36" s="293" t="s">
        <v>609</v>
      </c>
      <c r="AV36" s="294"/>
      <c r="AW36" s="295"/>
      <c r="AX36" s="293" t="s">
        <v>625</v>
      </c>
      <c r="AY36" s="294"/>
      <c r="AZ36" s="295"/>
      <c r="BC36" s="283"/>
    </row>
    <row r="37" spans="1:55" s="296" customFormat="1" ht="45.75">
      <c r="A37" s="354" t="s">
        <v>708</v>
      </c>
      <c r="B37" s="282"/>
      <c r="D37" s="283"/>
      <c r="E37" s="282"/>
      <c r="G37" s="283"/>
      <c r="H37" s="311"/>
      <c r="I37" s="322"/>
      <c r="J37" s="334"/>
      <c r="K37" s="297"/>
      <c r="L37" s="322" t="s">
        <v>611</v>
      </c>
      <c r="M37" s="299"/>
      <c r="N37" s="297"/>
      <c r="O37" s="322" t="s">
        <v>612</v>
      </c>
      <c r="P37" s="299"/>
      <c r="Q37" s="297"/>
      <c r="R37" s="322" t="s">
        <v>613</v>
      </c>
      <c r="S37" s="299"/>
      <c r="T37" s="297"/>
      <c r="U37" s="322" t="s">
        <v>614</v>
      </c>
      <c r="V37" s="299"/>
      <c r="W37" s="297"/>
      <c r="X37" s="322" t="s">
        <v>615</v>
      </c>
      <c r="Y37" s="299"/>
      <c r="Z37" s="297"/>
      <c r="AA37" s="322" t="s">
        <v>616</v>
      </c>
      <c r="AB37" s="299"/>
      <c r="AC37" s="297"/>
      <c r="AD37" s="322" t="s">
        <v>617</v>
      </c>
      <c r="AE37" s="299"/>
      <c r="AF37" s="297"/>
      <c r="AG37" s="322" t="s">
        <v>618</v>
      </c>
      <c r="AH37" s="299"/>
      <c r="AI37" s="297"/>
      <c r="AJ37" s="322" t="s">
        <v>619</v>
      </c>
      <c r="AK37" s="299"/>
      <c r="AL37" s="297"/>
      <c r="AM37" s="322" t="s">
        <v>620</v>
      </c>
      <c r="AN37" s="299"/>
      <c r="AO37" s="297"/>
      <c r="AP37" s="322" t="s">
        <v>621</v>
      </c>
      <c r="AQ37" s="299"/>
      <c r="AR37" s="297"/>
      <c r="AS37" s="322" t="s">
        <v>622</v>
      </c>
      <c r="AT37" s="299"/>
      <c r="AU37" s="297"/>
      <c r="AV37" s="322" t="s">
        <v>623</v>
      </c>
      <c r="AW37" s="299"/>
      <c r="AX37" s="297"/>
      <c r="AY37" s="322" t="s">
        <v>624</v>
      </c>
      <c r="AZ37" s="299"/>
      <c r="BA37" s="282"/>
      <c r="BC37" s="283"/>
    </row>
    <row r="38" spans="4:55" s="306" customFormat="1" ht="15.75" customHeight="1">
      <c r="D38" s="315"/>
      <c r="G38" s="315"/>
      <c r="H38" s="319"/>
      <c r="I38" s="319"/>
      <c r="J38" s="333"/>
      <c r="K38" s="324"/>
      <c r="L38" s="325"/>
      <c r="M38" s="326"/>
      <c r="N38" s="324"/>
      <c r="O38" s="325"/>
      <c r="P38" s="326"/>
      <c r="Q38" s="324"/>
      <c r="R38" s="325"/>
      <c r="S38" s="326"/>
      <c r="T38" s="324"/>
      <c r="U38" s="325"/>
      <c r="V38" s="326"/>
      <c r="W38" s="324"/>
      <c r="X38" s="325"/>
      <c r="Y38" s="326"/>
      <c r="Z38" s="324"/>
      <c r="AA38" s="325"/>
      <c r="AB38" s="326"/>
      <c r="AC38" s="324"/>
      <c r="AD38" s="325"/>
      <c r="AE38" s="326"/>
      <c r="AF38" s="324"/>
      <c r="AG38" s="325"/>
      <c r="AH38" s="326"/>
      <c r="AI38" s="324"/>
      <c r="AJ38" s="325"/>
      <c r="AK38" s="326"/>
      <c r="AL38" s="324"/>
      <c r="AM38" s="325"/>
      <c r="AN38" s="326"/>
      <c r="AO38" s="324"/>
      <c r="AP38" s="325"/>
      <c r="AQ38" s="326"/>
      <c r="AR38" s="324"/>
      <c r="AS38" s="332"/>
      <c r="AT38" s="326"/>
      <c r="AU38" s="324"/>
      <c r="AV38" s="325"/>
      <c r="AW38" s="326"/>
      <c r="AX38" s="324"/>
      <c r="AY38" s="325"/>
      <c r="AZ38" s="326"/>
      <c r="BC38" s="315"/>
    </row>
    <row r="39" ht="15.75"/>
    <row r="40" ht="15.75"/>
    <row r="41" spans="2:55" ht="15.75">
      <c r="B41" s="293" t="s">
        <v>610</v>
      </c>
      <c r="C41" s="294"/>
      <c r="D41" s="295"/>
      <c r="E41" s="293" t="s">
        <v>626</v>
      </c>
      <c r="F41" s="294"/>
      <c r="G41" s="295"/>
      <c r="H41" s="293" t="s">
        <v>627</v>
      </c>
      <c r="I41" s="294"/>
      <c r="J41" s="295"/>
      <c r="K41" s="293" t="s">
        <v>628</v>
      </c>
      <c r="L41" s="294"/>
      <c r="M41" s="295"/>
      <c r="N41" s="293" t="s">
        <v>629</v>
      </c>
      <c r="O41" s="294"/>
      <c r="P41" s="295"/>
      <c r="Q41" s="293" t="s">
        <v>630</v>
      </c>
      <c r="R41" s="294"/>
      <c r="S41" s="295"/>
      <c r="T41" s="293" t="s">
        <v>631</v>
      </c>
      <c r="U41" s="294"/>
      <c r="V41" s="295"/>
      <c r="W41" s="293" t="s">
        <v>632</v>
      </c>
      <c r="X41" s="294"/>
      <c r="Y41" s="295"/>
      <c r="Z41" s="293" t="s">
        <v>633</v>
      </c>
      <c r="AA41" s="294"/>
      <c r="AB41" s="295"/>
      <c r="AC41" s="293" t="s">
        <v>634</v>
      </c>
      <c r="AD41" s="294"/>
      <c r="AE41" s="295"/>
      <c r="AF41" s="293" t="s">
        <v>635</v>
      </c>
      <c r="AG41" s="294"/>
      <c r="AH41" s="295"/>
      <c r="AI41" s="293" t="s">
        <v>636</v>
      </c>
      <c r="AJ41" s="294"/>
      <c r="AK41" s="295"/>
      <c r="AL41" s="293" t="s">
        <v>637</v>
      </c>
      <c r="AM41" s="294"/>
      <c r="AN41" s="295"/>
      <c r="AO41" s="293" t="s">
        <v>638</v>
      </c>
      <c r="AP41" s="294"/>
      <c r="AQ41" s="295"/>
      <c r="AR41" s="293" t="s">
        <v>639</v>
      </c>
      <c r="AS41" s="294"/>
      <c r="AT41" s="295"/>
      <c r="AU41" s="293" t="s">
        <v>640</v>
      </c>
      <c r="AV41" s="294"/>
      <c r="AW41" s="295"/>
      <c r="AX41" s="293" t="s">
        <v>641</v>
      </c>
      <c r="AY41" s="294"/>
      <c r="AZ41" s="295"/>
      <c r="BA41" s="293" t="s">
        <v>642</v>
      </c>
      <c r="BB41" s="294"/>
      <c r="BC41" s="295"/>
    </row>
    <row r="42" spans="1:55" ht="45.75">
      <c r="A42" s="355" t="s">
        <v>708</v>
      </c>
      <c r="B42" s="297"/>
      <c r="C42" s="322" t="s">
        <v>643</v>
      </c>
      <c r="D42" s="299"/>
      <c r="E42" s="297"/>
      <c r="F42" s="322" t="s">
        <v>644</v>
      </c>
      <c r="G42" s="299"/>
      <c r="H42" s="297"/>
      <c r="I42" s="322" t="s">
        <v>645</v>
      </c>
      <c r="J42" s="299"/>
      <c r="K42" s="297"/>
      <c r="L42" s="322" t="s">
        <v>646</v>
      </c>
      <c r="M42" s="299"/>
      <c r="N42" s="297"/>
      <c r="O42" s="322" t="s">
        <v>647</v>
      </c>
      <c r="P42" s="299"/>
      <c r="Q42" s="297"/>
      <c r="R42" s="322" t="s">
        <v>648</v>
      </c>
      <c r="S42" s="299"/>
      <c r="T42" s="297"/>
      <c r="U42" s="322" t="s">
        <v>649</v>
      </c>
      <c r="V42" s="299"/>
      <c r="W42" s="297"/>
      <c r="X42" s="322" t="s">
        <v>650</v>
      </c>
      <c r="Y42" s="299"/>
      <c r="Z42" s="297"/>
      <c r="AA42" s="322" t="s">
        <v>651</v>
      </c>
      <c r="AB42" s="299"/>
      <c r="AC42" s="297"/>
      <c r="AD42" s="322" t="s">
        <v>652</v>
      </c>
      <c r="AE42" s="299"/>
      <c r="AF42" s="297"/>
      <c r="AG42" s="322" t="s">
        <v>653</v>
      </c>
      <c r="AH42" s="299"/>
      <c r="AI42" s="297"/>
      <c r="AJ42" s="322" t="s">
        <v>654</v>
      </c>
      <c r="AK42" s="299"/>
      <c r="AL42" s="297"/>
      <c r="AM42" s="322" t="s">
        <v>655</v>
      </c>
      <c r="AN42" s="299"/>
      <c r="AO42" s="297"/>
      <c r="AP42" s="322" t="s">
        <v>656</v>
      </c>
      <c r="AQ42" s="299"/>
      <c r="AR42" s="297"/>
      <c r="AS42" s="322" t="s">
        <v>657</v>
      </c>
      <c r="AT42" s="299"/>
      <c r="AU42" s="297"/>
      <c r="AV42" s="322" t="s">
        <v>658</v>
      </c>
      <c r="AW42" s="299"/>
      <c r="AX42" s="297"/>
      <c r="AY42" s="322" t="s">
        <v>659</v>
      </c>
      <c r="AZ42" s="299"/>
      <c r="BA42" s="297"/>
      <c r="BB42" s="322" t="s">
        <v>660</v>
      </c>
      <c r="BC42" s="299"/>
    </row>
    <row r="43" spans="2:55" ht="15.75">
      <c r="B43" s="324"/>
      <c r="C43" s="325"/>
      <c r="D43" s="326"/>
      <c r="E43" s="324"/>
      <c r="F43" s="325"/>
      <c r="G43" s="326"/>
      <c r="H43" s="324"/>
      <c r="I43" s="325"/>
      <c r="J43" s="326"/>
      <c r="K43" s="324"/>
      <c r="L43" s="325"/>
      <c r="M43" s="326"/>
      <c r="N43" s="324"/>
      <c r="O43" s="325"/>
      <c r="P43" s="326"/>
      <c r="Q43" s="324"/>
      <c r="R43" s="325"/>
      <c r="S43" s="326"/>
      <c r="T43" s="324"/>
      <c r="U43" s="325"/>
      <c r="V43" s="326"/>
      <c r="W43" s="324"/>
      <c r="X43" s="325"/>
      <c r="Y43" s="326"/>
      <c r="Z43" s="324"/>
      <c r="AA43" s="325"/>
      <c r="AB43" s="326"/>
      <c r="AC43" s="324"/>
      <c r="AD43" s="325"/>
      <c r="AE43" s="326"/>
      <c r="AF43" s="324"/>
      <c r="AG43" s="325"/>
      <c r="AH43" s="326"/>
      <c r="AI43" s="324"/>
      <c r="AJ43" s="332"/>
      <c r="AK43" s="326"/>
      <c r="AL43" s="324"/>
      <c r="AM43" s="325"/>
      <c r="AN43" s="326"/>
      <c r="AO43" s="324"/>
      <c r="AP43" s="325"/>
      <c r="AQ43" s="326"/>
      <c r="AR43" s="324"/>
      <c r="AS43" s="325"/>
      <c r="AT43" s="326"/>
      <c r="AU43" s="324"/>
      <c r="AV43" s="332"/>
      <c r="AW43" s="326"/>
      <c r="AX43" s="324"/>
      <c r="AY43" s="325"/>
      <c r="AZ43" s="326"/>
      <c r="BA43" s="324"/>
      <c r="BB43" s="325"/>
      <c r="BC43" s="326"/>
    </row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</sheetData>
  <sheetProtection/>
  <printOptions horizontalCentered="1" verticalCentered="1"/>
  <pageMargins left="0.75" right="0.75" top="1" bottom="1" header="0.5" footer="0.5"/>
  <pageSetup fitToHeight="1" fitToWidth="1" horizontalDpi="120" verticalDpi="120" orientation="landscape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C33"/>
  <sheetViews>
    <sheetView showGridLines="0" zoomScale="60" zoomScaleNormal="60" zoomScalePageLayoutView="0" workbookViewId="0" topLeftCell="A1">
      <selection activeCell="A1" sqref="A1"/>
    </sheetView>
  </sheetViews>
  <sheetFormatPr defaultColWidth="3.625" defaultRowHeight="19.5" customHeight="1"/>
  <cols>
    <col min="1" max="1" width="3.625" style="191" customWidth="1"/>
    <col min="2" max="2" width="3.625" style="200" customWidth="1"/>
    <col min="3" max="3" width="4.125" style="191" customWidth="1"/>
    <col min="4" max="4" width="4.125" style="224" customWidth="1"/>
    <col min="5" max="5" width="4.125" style="200" customWidth="1"/>
    <col min="6" max="6" width="4.125" style="191" customWidth="1"/>
    <col min="7" max="7" width="4.125" style="224" customWidth="1"/>
    <col min="8" max="8" width="4.125" style="200" customWidth="1"/>
    <col min="9" max="9" width="4.125" style="191" customWidth="1"/>
    <col min="10" max="11" width="4.125" style="200" customWidth="1"/>
    <col min="12" max="12" width="4.125" style="191" customWidth="1"/>
    <col min="13" max="13" width="4.125" style="224" customWidth="1"/>
    <col min="14" max="14" width="4.125" style="200" customWidth="1"/>
    <col min="15" max="15" width="4.125" style="191" customWidth="1"/>
    <col min="16" max="16" width="4.125" style="224" customWidth="1"/>
    <col min="17" max="17" width="4.125" style="200" customWidth="1"/>
    <col min="18" max="18" width="4.125" style="191" customWidth="1"/>
    <col min="19" max="19" width="4.125" style="224" customWidth="1"/>
    <col min="20" max="20" width="4.125" style="200" customWidth="1"/>
    <col min="21" max="21" width="4.125" style="191" customWidth="1"/>
    <col min="22" max="22" width="4.125" style="224" customWidth="1"/>
    <col min="23" max="23" width="4.125" style="200" customWidth="1"/>
    <col min="24" max="24" width="4.125" style="191" customWidth="1"/>
    <col min="25" max="25" width="4.125" style="224" customWidth="1"/>
    <col min="26" max="26" width="4.125" style="200" customWidth="1"/>
    <col min="27" max="27" width="4.125" style="191" customWidth="1"/>
    <col min="28" max="28" width="4.125" style="224" customWidth="1"/>
    <col min="29" max="29" width="4.125" style="200" customWidth="1"/>
    <col min="30" max="30" width="4.125" style="191" customWidth="1"/>
    <col min="31" max="31" width="4.125" style="224" customWidth="1"/>
    <col min="32" max="32" width="4.125" style="200" customWidth="1"/>
    <col min="33" max="33" width="4.125" style="191" customWidth="1"/>
    <col min="34" max="34" width="4.125" style="224" customWidth="1"/>
    <col min="35" max="35" width="4.125" style="200" customWidth="1"/>
    <col min="36" max="36" width="4.125" style="191" customWidth="1"/>
    <col min="37" max="37" width="4.125" style="224" customWidth="1"/>
    <col min="38" max="38" width="4.125" style="200" customWidth="1"/>
    <col min="39" max="39" width="4.125" style="191" customWidth="1"/>
    <col min="40" max="40" width="4.125" style="224" customWidth="1"/>
    <col min="41" max="41" width="4.125" style="200" customWidth="1"/>
    <col min="42" max="42" width="4.125" style="191" customWidth="1"/>
    <col min="43" max="43" width="4.125" style="224" customWidth="1"/>
    <col min="44" max="44" width="4.125" style="200" customWidth="1"/>
    <col min="45" max="45" width="4.125" style="191" customWidth="1"/>
    <col min="46" max="46" width="4.125" style="224" customWidth="1"/>
    <col min="47" max="47" width="4.125" style="200" customWidth="1"/>
    <col min="48" max="48" width="4.125" style="191" customWidth="1"/>
    <col min="49" max="49" width="4.125" style="224" customWidth="1"/>
    <col min="50" max="50" width="4.125" style="200" customWidth="1"/>
    <col min="51" max="51" width="4.125" style="191" customWidth="1"/>
    <col min="52" max="52" width="4.125" style="224" customWidth="1"/>
    <col min="53" max="53" width="4.125" style="200" customWidth="1"/>
    <col min="54" max="54" width="4.125" style="191" customWidth="1"/>
    <col min="55" max="55" width="4.125" style="224" customWidth="1"/>
    <col min="56" max="130" width="4.125" style="191" customWidth="1"/>
    <col min="131" max="16384" width="3.625" style="191" customWidth="1"/>
  </cols>
  <sheetData>
    <row r="1" ht="15.75"/>
    <row r="2" spans="3:54" ht="15.75">
      <c r="C2" s="191" t="s">
        <v>0</v>
      </c>
      <c r="I2" s="200"/>
      <c r="L2" s="200"/>
      <c r="O2" s="200"/>
      <c r="R2" s="200"/>
      <c r="U2" s="200"/>
      <c r="W2" s="212"/>
      <c r="X2" s="212"/>
      <c r="Y2" s="212"/>
      <c r="Z2" s="212"/>
      <c r="AA2" s="212"/>
      <c r="AB2" s="212"/>
      <c r="AC2" s="212"/>
      <c r="AD2" s="212"/>
      <c r="AE2" s="212"/>
      <c r="AG2" s="200"/>
      <c r="AJ2" s="200"/>
      <c r="AM2" s="200"/>
      <c r="AP2" s="200"/>
      <c r="AS2" s="200"/>
      <c r="AV2" s="200"/>
      <c r="AY2" s="200" t="s">
        <v>24</v>
      </c>
      <c r="BB2" s="191" t="s">
        <v>180</v>
      </c>
    </row>
    <row r="3" spans="2:55" s="200" customFormat="1" ht="15.75" customHeight="1">
      <c r="B3" s="192">
        <v>1</v>
      </c>
      <c r="C3" s="203"/>
      <c r="D3" s="241" t="s">
        <v>412</v>
      </c>
      <c r="E3" s="253"/>
      <c r="F3" s="253"/>
      <c r="G3" s="254"/>
      <c r="M3" s="224"/>
      <c r="P3" s="224"/>
      <c r="S3" s="224"/>
      <c r="V3" s="224"/>
      <c r="Y3" s="224"/>
      <c r="AB3" s="224"/>
      <c r="AE3" s="224"/>
      <c r="AH3" s="224"/>
      <c r="AK3" s="224"/>
      <c r="AN3" s="224"/>
      <c r="AQ3" s="224"/>
      <c r="AT3" s="224"/>
      <c r="AW3" s="224"/>
      <c r="AX3" s="248">
        <v>1</v>
      </c>
      <c r="AY3" s="249"/>
      <c r="AZ3" s="250" t="s">
        <v>412</v>
      </c>
      <c r="BA3" s="205">
        <v>2</v>
      </c>
      <c r="BB3" s="206"/>
      <c r="BC3" s="225" t="s">
        <v>181</v>
      </c>
    </row>
    <row r="4" spans="2:55" s="194" customFormat="1" ht="50.25">
      <c r="B4" s="208"/>
      <c r="C4" s="213" t="s">
        <v>2</v>
      </c>
      <c r="D4" s="226"/>
      <c r="E4" s="253"/>
      <c r="F4" s="245"/>
      <c r="G4" s="254"/>
      <c r="H4" s="200"/>
      <c r="I4" s="220" t="s">
        <v>413</v>
      </c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28"/>
      <c r="AK4" s="224"/>
      <c r="AL4" s="200"/>
      <c r="AN4" s="224"/>
      <c r="AO4" s="200"/>
      <c r="AQ4" s="224"/>
      <c r="AR4" s="200"/>
      <c r="AT4" s="224"/>
      <c r="AU4" s="200"/>
      <c r="AW4" s="224"/>
      <c r="AX4" s="244"/>
      <c r="AY4" s="245" t="s">
        <v>2</v>
      </c>
      <c r="AZ4" s="246"/>
      <c r="BA4" s="208"/>
      <c r="BB4" s="213" t="s">
        <v>9</v>
      </c>
      <c r="BC4" s="226"/>
    </row>
    <row r="5" spans="2:55" s="229" customFormat="1" ht="15.75" customHeight="1">
      <c r="B5" s="256" t="s">
        <v>414</v>
      </c>
      <c r="C5" s="257"/>
      <c r="D5" s="258"/>
      <c r="E5" s="247"/>
      <c r="F5" s="211" t="s">
        <v>3</v>
      </c>
      <c r="G5" s="255"/>
      <c r="J5" s="231"/>
      <c r="K5" s="232"/>
      <c r="L5" s="232"/>
      <c r="M5" s="230"/>
      <c r="N5" s="232"/>
      <c r="O5" s="232"/>
      <c r="P5" s="230"/>
      <c r="Q5" s="232"/>
      <c r="R5" s="232"/>
      <c r="S5" s="230"/>
      <c r="T5" s="232"/>
      <c r="U5" s="232"/>
      <c r="V5" s="230"/>
      <c r="W5" s="232"/>
      <c r="X5" s="232"/>
      <c r="Y5" s="230"/>
      <c r="Z5" s="232"/>
      <c r="AA5" s="232"/>
      <c r="AB5" s="230"/>
      <c r="AC5" s="232"/>
      <c r="AD5" s="232"/>
      <c r="AE5" s="230"/>
      <c r="AF5" s="232"/>
      <c r="AG5" s="232"/>
      <c r="AH5" s="230"/>
      <c r="AI5" s="232"/>
      <c r="AK5" s="230"/>
      <c r="AM5" s="200" t="s">
        <v>20</v>
      </c>
      <c r="AN5" s="224"/>
      <c r="AO5" s="200"/>
      <c r="AP5" s="200" t="s">
        <v>21</v>
      </c>
      <c r="AQ5" s="224"/>
      <c r="AR5" s="200"/>
      <c r="AS5" s="200" t="s">
        <v>22</v>
      </c>
      <c r="AT5" s="224"/>
      <c r="AU5" s="200"/>
      <c r="AV5" s="200" t="s">
        <v>23</v>
      </c>
      <c r="AW5" s="230"/>
      <c r="AX5" s="251"/>
      <c r="AY5" s="251" t="s">
        <v>414</v>
      </c>
      <c r="AZ5" s="252"/>
      <c r="BA5" s="233"/>
      <c r="BB5" s="234" t="s">
        <v>183</v>
      </c>
      <c r="BC5" s="236"/>
    </row>
    <row r="6" spans="2:55" s="200" customFormat="1" ht="15.75" customHeight="1">
      <c r="B6" s="205">
        <v>3</v>
      </c>
      <c r="C6" s="206"/>
      <c r="D6" s="225">
        <v>6.94</v>
      </c>
      <c r="E6" s="205">
        <v>4</v>
      </c>
      <c r="F6" s="206"/>
      <c r="G6" s="225">
        <v>9.01</v>
      </c>
      <c r="J6" s="202"/>
      <c r="M6" s="224"/>
      <c r="P6" s="224"/>
      <c r="S6" s="224"/>
      <c r="V6" s="224"/>
      <c r="Y6" s="224"/>
      <c r="AB6" s="224"/>
      <c r="AE6" s="224"/>
      <c r="AH6" s="224"/>
      <c r="AK6" s="224"/>
      <c r="AL6" s="342">
        <v>5</v>
      </c>
      <c r="AM6" s="206"/>
      <c r="AN6" s="225" t="s">
        <v>187</v>
      </c>
      <c r="AO6" s="205">
        <v>6</v>
      </c>
      <c r="AP6" s="206"/>
      <c r="AQ6" s="225" t="s">
        <v>188</v>
      </c>
      <c r="AR6" s="205">
        <v>7</v>
      </c>
      <c r="AS6" s="206"/>
      <c r="AT6" s="225" t="s">
        <v>189</v>
      </c>
      <c r="AU6" s="205">
        <v>8</v>
      </c>
      <c r="AV6" s="206"/>
      <c r="AW6" s="225" t="s">
        <v>190</v>
      </c>
      <c r="AX6" s="205">
        <v>9</v>
      </c>
      <c r="AY6" s="206"/>
      <c r="AZ6" s="225" t="s">
        <v>191</v>
      </c>
      <c r="BA6" s="205">
        <v>10</v>
      </c>
      <c r="BB6" s="206"/>
      <c r="BC6" s="225" t="s">
        <v>192</v>
      </c>
    </row>
    <row r="7" spans="2:55" s="194" customFormat="1" ht="45.75">
      <c r="B7" s="208"/>
      <c r="C7" s="209" t="s">
        <v>10</v>
      </c>
      <c r="D7" s="226"/>
      <c r="E7" s="208"/>
      <c r="F7" s="209" t="s">
        <v>11</v>
      </c>
      <c r="G7" s="226"/>
      <c r="H7" s="20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 s="224"/>
      <c r="AL7" s="343"/>
      <c r="AM7" s="209" t="s">
        <v>12</v>
      </c>
      <c r="AN7" s="226"/>
      <c r="AO7" s="208"/>
      <c r="AP7" s="209" t="s">
        <v>13</v>
      </c>
      <c r="AQ7" s="226"/>
      <c r="AR7" s="208"/>
      <c r="AS7" s="213" t="s">
        <v>14</v>
      </c>
      <c r="AT7" s="226"/>
      <c r="AU7" s="208"/>
      <c r="AV7" s="213" t="s">
        <v>15</v>
      </c>
      <c r="AW7" s="226"/>
      <c r="AX7" s="208"/>
      <c r="AY7" s="213" t="s">
        <v>16</v>
      </c>
      <c r="AZ7" s="226"/>
      <c r="BA7" s="208"/>
      <c r="BB7" s="213" t="s">
        <v>17</v>
      </c>
      <c r="BC7" s="226"/>
    </row>
    <row r="8" spans="2:55" s="229" customFormat="1" ht="15.75" customHeight="1" thickBot="1">
      <c r="B8" s="233"/>
      <c r="C8" s="234" t="s">
        <v>193</v>
      </c>
      <c r="D8" s="236"/>
      <c r="E8" s="237"/>
      <c r="F8" s="238" t="s">
        <v>194</v>
      </c>
      <c r="G8" s="240"/>
      <c r="M8" s="230"/>
      <c r="P8" s="230"/>
      <c r="S8" s="230"/>
      <c r="V8" s="230"/>
      <c r="Y8" s="230"/>
      <c r="AB8" s="230"/>
      <c r="AE8" s="230"/>
      <c r="AH8" s="230"/>
      <c r="AK8" s="230"/>
      <c r="AL8" s="344"/>
      <c r="AM8" s="345" t="s">
        <v>195</v>
      </c>
      <c r="AN8" s="346"/>
      <c r="AO8" s="233"/>
      <c r="AP8" s="234" t="s">
        <v>196</v>
      </c>
      <c r="AQ8" s="236"/>
      <c r="AR8" s="233"/>
      <c r="AS8" s="234" t="s">
        <v>197</v>
      </c>
      <c r="AT8" s="236"/>
      <c r="AU8" s="233"/>
      <c r="AV8" s="234" t="s">
        <v>198</v>
      </c>
      <c r="AW8" s="236"/>
      <c r="AX8" s="233"/>
      <c r="AY8" s="234" t="s">
        <v>199</v>
      </c>
      <c r="AZ8" s="236"/>
      <c r="BA8" s="233"/>
      <c r="BB8" s="234" t="s">
        <v>200</v>
      </c>
      <c r="BC8" s="236"/>
    </row>
    <row r="9" spans="2:55" s="200" customFormat="1" ht="15.75" customHeight="1">
      <c r="B9" s="205">
        <v>11</v>
      </c>
      <c r="C9" s="206"/>
      <c r="D9" s="225" t="s">
        <v>203</v>
      </c>
      <c r="E9" s="205">
        <v>12</v>
      </c>
      <c r="F9" s="206"/>
      <c r="G9" s="225">
        <v>24.31</v>
      </c>
      <c r="M9" s="224"/>
      <c r="P9" s="224"/>
      <c r="S9" s="224"/>
      <c r="V9" s="224"/>
      <c r="Y9" s="224"/>
      <c r="AB9" s="224"/>
      <c r="AE9" s="224"/>
      <c r="AH9" s="224"/>
      <c r="AK9" s="224"/>
      <c r="AL9" s="208">
        <v>13</v>
      </c>
      <c r="AM9" s="211"/>
      <c r="AN9" s="227" t="s">
        <v>204</v>
      </c>
      <c r="AO9" s="342">
        <v>14</v>
      </c>
      <c r="AP9" s="206"/>
      <c r="AQ9" s="225" t="s">
        <v>205</v>
      </c>
      <c r="AR9" s="205">
        <v>15</v>
      </c>
      <c r="AS9" s="206"/>
      <c r="AT9" s="225" t="s">
        <v>206</v>
      </c>
      <c r="AU9" s="205">
        <v>16</v>
      </c>
      <c r="AV9" s="206"/>
      <c r="AW9" s="225" t="s">
        <v>207</v>
      </c>
      <c r="AX9" s="205">
        <v>17</v>
      </c>
      <c r="AY9" s="206"/>
      <c r="AZ9" s="225" t="s">
        <v>208</v>
      </c>
      <c r="BA9" s="205">
        <v>18</v>
      </c>
      <c r="BB9" s="206"/>
      <c r="BC9" s="225" t="s">
        <v>209</v>
      </c>
    </row>
    <row r="10" spans="2:55" s="194" customFormat="1" ht="45.75">
      <c r="B10" s="208"/>
      <c r="C10" s="209" t="s">
        <v>18</v>
      </c>
      <c r="D10" s="226"/>
      <c r="E10" s="208"/>
      <c r="F10" s="209" t="s">
        <v>19</v>
      </c>
      <c r="G10" s="226"/>
      <c r="H10" s="200"/>
      <c r="J10" s="200"/>
      <c r="K10" s="200"/>
      <c r="M10" s="224"/>
      <c r="N10" s="200"/>
      <c r="P10" s="224"/>
      <c r="Q10" s="200"/>
      <c r="S10" s="224"/>
      <c r="T10" s="200"/>
      <c r="V10" s="224"/>
      <c r="W10" s="200"/>
      <c r="Y10" s="224"/>
      <c r="Z10" s="200"/>
      <c r="AB10" s="224"/>
      <c r="AC10" s="200"/>
      <c r="AE10" s="224"/>
      <c r="AF10" s="200"/>
      <c r="AH10" s="224"/>
      <c r="AI10" s="200"/>
      <c r="AK10" s="224"/>
      <c r="AL10" s="208"/>
      <c r="AM10" s="209" t="s">
        <v>30</v>
      </c>
      <c r="AN10" s="227"/>
      <c r="AO10" s="343"/>
      <c r="AP10" s="209" t="s">
        <v>31</v>
      </c>
      <c r="AQ10" s="226"/>
      <c r="AR10" s="208"/>
      <c r="AS10" s="209" t="s">
        <v>32</v>
      </c>
      <c r="AT10" s="226"/>
      <c r="AU10" s="208"/>
      <c r="AV10" s="209" t="s">
        <v>33</v>
      </c>
      <c r="AW10" s="226"/>
      <c r="AX10" s="208"/>
      <c r="AY10" s="213" t="s">
        <v>34</v>
      </c>
      <c r="AZ10" s="226"/>
      <c r="BA10" s="208"/>
      <c r="BB10" s="213" t="s">
        <v>35</v>
      </c>
      <c r="BC10" s="226"/>
    </row>
    <row r="11" spans="2:55" s="229" customFormat="1" ht="15.75" customHeight="1" thickBot="1">
      <c r="B11" s="233"/>
      <c r="C11" s="234" t="s">
        <v>210</v>
      </c>
      <c r="D11" s="236"/>
      <c r="E11" s="233"/>
      <c r="F11" s="234" t="s">
        <v>211</v>
      </c>
      <c r="G11" s="236"/>
      <c r="I11" s="200" t="s">
        <v>4</v>
      </c>
      <c r="J11" s="200"/>
      <c r="K11" s="200"/>
      <c r="L11" s="200" t="s">
        <v>5</v>
      </c>
      <c r="M11" s="224"/>
      <c r="N11" s="200"/>
      <c r="O11" s="200" t="s">
        <v>6</v>
      </c>
      <c r="P11" s="224"/>
      <c r="Q11" s="200"/>
      <c r="R11" s="200" t="s">
        <v>7</v>
      </c>
      <c r="S11" s="224"/>
      <c r="T11" s="200"/>
      <c r="U11" s="200" t="s">
        <v>8</v>
      </c>
      <c r="V11" s="224"/>
      <c r="W11" s="212" t="s">
        <v>219</v>
      </c>
      <c r="X11" s="212"/>
      <c r="Y11" s="212"/>
      <c r="Z11" s="212"/>
      <c r="AA11" s="212"/>
      <c r="AB11" s="212"/>
      <c r="AC11" s="212"/>
      <c r="AD11" s="212"/>
      <c r="AE11" s="212"/>
      <c r="AF11" s="200"/>
      <c r="AG11" s="200" t="s">
        <v>28</v>
      </c>
      <c r="AH11" s="224"/>
      <c r="AI11" s="200"/>
      <c r="AJ11" s="200" t="s">
        <v>29</v>
      </c>
      <c r="AK11" s="230"/>
      <c r="AL11" s="233"/>
      <c r="AM11" s="234" t="s">
        <v>212</v>
      </c>
      <c r="AN11" s="242"/>
      <c r="AO11" s="344"/>
      <c r="AP11" s="345" t="s">
        <v>213</v>
      </c>
      <c r="AQ11" s="346"/>
      <c r="AR11" s="233"/>
      <c r="AS11" s="234" t="s">
        <v>214</v>
      </c>
      <c r="AT11" s="236"/>
      <c r="AU11" s="233"/>
      <c r="AV11" s="234" t="s">
        <v>215</v>
      </c>
      <c r="AW11" s="236"/>
      <c r="AX11" s="233"/>
      <c r="AY11" s="234" t="s">
        <v>216</v>
      </c>
      <c r="AZ11" s="236"/>
      <c r="BA11" s="233"/>
      <c r="BB11" s="234" t="s">
        <v>217</v>
      </c>
      <c r="BC11" s="236"/>
    </row>
    <row r="12" spans="2:55" s="200" customFormat="1" ht="15.75" customHeight="1">
      <c r="B12" s="205">
        <v>19</v>
      </c>
      <c r="C12" s="206"/>
      <c r="D12" s="225">
        <v>39.1</v>
      </c>
      <c r="E12" s="205">
        <v>20</v>
      </c>
      <c r="F12" s="206"/>
      <c r="G12" s="225" t="s">
        <v>221</v>
      </c>
      <c r="H12" s="205">
        <v>21</v>
      </c>
      <c r="I12" s="206"/>
      <c r="J12" s="207" t="s">
        <v>222</v>
      </c>
      <c r="K12" s="205">
        <v>22</v>
      </c>
      <c r="L12" s="206"/>
      <c r="M12" s="225" t="s">
        <v>223</v>
      </c>
      <c r="N12" s="205">
        <v>23</v>
      </c>
      <c r="O12" s="206"/>
      <c r="P12" s="225" t="s">
        <v>224</v>
      </c>
      <c r="Q12" s="205">
        <v>24</v>
      </c>
      <c r="R12" s="206"/>
      <c r="S12" s="225" t="s">
        <v>225</v>
      </c>
      <c r="T12" s="205">
        <v>25</v>
      </c>
      <c r="U12" s="206"/>
      <c r="V12" s="225" t="s">
        <v>226</v>
      </c>
      <c r="W12" s="205">
        <v>26</v>
      </c>
      <c r="X12" s="206"/>
      <c r="Y12" s="225" t="s">
        <v>227</v>
      </c>
      <c r="Z12" s="205">
        <v>27</v>
      </c>
      <c r="AA12" s="206"/>
      <c r="AB12" s="225" t="s">
        <v>228</v>
      </c>
      <c r="AC12" s="205">
        <v>28</v>
      </c>
      <c r="AD12" s="206"/>
      <c r="AE12" s="225" t="s">
        <v>229</v>
      </c>
      <c r="AF12" s="205">
        <v>29</v>
      </c>
      <c r="AG12" s="206"/>
      <c r="AH12" s="225" t="s">
        <v>230</v>
      </c>
      <c r="AI12" s="205">
        <v>30</v>
      </c>
      <c r="AJ12" s="206"/>
      <c r="AK12" s="225" t="s">
        <v>231</v>
      </c>
      <c r="AL12" s="205">
        <v>31</v>
      </c>
      <c r="AM12" s="206"/>
      <c r="AN12" s="225" t="s">
        <v>232</v>
      </c>
      <c r="AO12" s="208">
        <v>32</v>
      </c>
      <c r="AP12" s="211"/>
      <c r="AQ12" s="227" t="s">
        <v>233</v>
      </c>
      <c r="AR12" s="342">
        <v>33</v>
      </c>
      <c r="AS12" s="206"/>
      <c r="AT12" s="225" t="s">
        <v>234</v>
      </c>
      <c r="AU12" s="205">
        <v>34</v>
      </c>
      <c r="AV12" s="206"/>
      <c r="AW12" s="225" t="s">
        <v>235</v>
      </c>
      <c r="AX12" s="205">
        <v>35</v>
      </c>
      <c r="AY12" s="206"/>
      <c r="AZ12" s="225" t="s">
        <v>236</v>
      </c>
      <c r="BA12" s="205">
        <v>36</v>
      </c>
      <c r="BB12" s="206"/>
      <c r="BC12" s="225" t="s">
        <v>237</v>
      </c>
    </row>
    <row r="13" spans="2:55" s="194" customFormat="1" ht="45.75">
      <c r="B13" s="208"/>
      <c r="C13" s="209" t="s">
        <v>36</v>
      </c>
      <c r="D13" s="226"/>
      <c r="E13" s="208"/>
      <c r="F13" s="209" t="s">
        <v>37</v>
      </c>
      <c r="G13" s="226"/>
      <c r="H13" s="208"/>
      <c r="I13" s="209" t="s">
        <v>38</v>
      </c>
      <c r="J13" s="210"/>
      <c r="K13" s="208"/>
      <c r="L13" s="209" t="s">
        <v>39</v>
      </c>
      <c r="M13" s="226"/>
      <c r="N13" s="208"/>
      <c r="O13" s="209" t="s">
        <v>40</v>
      </c>
      <c r="P13" s="226"/>
      <c r="Q13" s="208"/>
      <c r="R13" s="209" t="s">
        <v>41</v>
      </c>
      <c r="S13" s="226"/>
      <c r="T13" s="208"/>
      <c r="U13" s="209" t="s">
        <v>42</v>
      </c>
      <c r="V13" s="226"/>
      <c r="W13" s="208"/>
      <c r="X13" s="209" t="s">
        <v>43</v>
      </c>
      <c r="Y13" s="226"/>
      <c r="Z13" s="208"/>
      <c r="AA13" s="209" t="s">
        <v>44</v>
      </c>
      <c r="AB13" s="226"/>
      <c r="AC13" s="208"/>
      <c r="AD13" s="209" t="s">
        <v>45</v>
      </c>
      <c r="AE13" s="226"/>
      <c r="AF13" s="208"/>
      <c r="AG13" s="209" t="s">
        <v>46</v>
      </c>
      <c r="AH13" s="226"/>
      <c r="AI13" s="208"/>
      <c r="AJ13" s="209" t="s">
        <v>47</v>
      </c>
      <c r="AK13" s="226"/>
      <c r="AL13" s="208"/>
      <c r="AM13" s="209" t="s">
        <v>48</v>
      </c>
      <c r="AN13" s="226"/>
      <c r="AO13" s="208"/>
      <c r="AP13" s="209" t="s">
        <v>49</v>
      </c>
      <c r="AQ13" s="227"/>
      <c r="AR13" s="343"/>
      <c r="AS13" s="209" t="s">
        <v>50</v>
      </c>
      <c r="AT13" s="226"/>
      <c r="AU13" s="208"/>
      <c r="AV13" s="209" t="s">
        <v>51</v>
      </c>
      <c r="AW13" s="226"/>
      <c r="AX13" s="208"/>
      <c r="AY13" s="214" t="s">
        <v>52</v>
      </c>
      <c r="AZ13" s="226"/>
      <c r="BA13" s="208"/>
      <c r="BB13" s="213" t="s">
        <v>53</v>
      </c>
      <c r="BC13" s="226"/>
    </row>
    <row r="14" spans="2:55" s="229" customFormat="1" ht="15.75" customHeight="1" thickBot="1">
      <c r="B14" s="233"/>
      <c r="C14" s="234" t="s">
        <v>238</v>
      </c>
      <c r="D14" s="236"/>
      <c r="E14" s="233"/>
      <c r="F14" s="234" t="s">
        <v>239</v>
      </c>
      <c r="G14" s="236"/>
      <c r="H14" s="233"/>
      <c r="I14" s="234" t="s">
        <v>240</v>
      </c>
      <c r="J14" s="235"/>
      <c r="K14" s="233"/>
      <c r="L14" s="234" t="s">
        <v>241</v>
      </c>
      <c r="M14" s="236"/>
      <c r="N14" s="233"/>
      <c r="O14" s="234" t="s">
        <v>242</v>
      </c>
      <c r="P14" s="236"/>
      <c r="Q14" s="233"/>
      <c r="R14" s="234" t="s">
        <v>243</v>
      </c>
      <c r="S14" s="236"/>
      <c r="T14" s="233"/>
      <c r="U14" s="234" t="s">
        <v>244</v>
      </c>
      <c r="V14" s="236"/>
      <c r="W14" s="233"/>
      <c r="X14" s="234" t="s">
        <v>245</v>
      </c>
      <c r="Y14" s="236"/>
      <c r="Z14" s="233"/>
      <c r="AA14" s="234" t="s">
        <v>246</v>
      </c>
      <c r="AB14" s="236"/>
      <c r="AC14" s="233"/>
      <c r="AD14" s="234" t="s">
        <v>247</v>
      </c>
      <c r="AE14" s="236"/>
      <c r="AF14" s="233"/>
      <c r="AG14" s="234" t="s">
        <v>248</v>
      </c>
      <c r="AH14" s="236"/>
      <c r="AI14" s="233"/>
      <c r="AJ14" s="234" t="s">
        <v>249</v>
      </c>
      <c r="AK14" s="236"/>
      <c r="AL14" s="233"/>
      <c r="AM14" s="234" t="s">
        <v>250</v>
      </c>
      <c r="AN14" s="236"/>
      <c r="AO14" s="233"/>
      <c r="AP14" s="234" t="s">
        <v>251</v>
      </c>
      <c r="AQ14" s="242"/>
      <c r="AR14" s="344"/>
      <c r="AS14" s="345" t="s">
        <v>252</v>
      </c>
      <c r="AT14" s="346"/>
      <c r="AU14" s="233"/>
      <c r="AV14" s="234" t="s">
        <v>253</v>
      </c>
      <c r="AW14" s="236"/>
      <c r="AX14" s="233"/>
      <c r="AY14" s="234" t="s">
        <v>254</v>
      </c>
      <c r="AZ14" s="236"/>
      <c r="BA14" s="233"/>
      <c r="BB14" s="234" t="s">
        <v>255</v>
      </c>
      <c r="BC14" s="236"/>
    </row>
    <row r="15" spans="2:55" s="200" customFormat="1" ht="15.75" customHeight="1">
      <c r="B15" s="205">
        <v>37</v>
      </c>
      <c r="C15" s="206"/>
      <c r="D15" s="225">
        <v>85.47</v>
      </c>
      <c r="E15" s="205">
        <v>38</v>
      </c>
      <c r="F15" s="206"/>
      <c r="G15" s="225" t="s">
        <v>256</v>
      </c>
      <c r="H15" s="205">
        <v>39</v>
      </c>
      <c r="I15" s="206"/>
      <c r="J15" s="207" t="s">
        <v>257</v>
      </c>
      <c r="K15" s="205">
        <v>40</v>
      </c>
      <c r="L15" s="206"/>
      <c r="M15" s="225" t="s">
        <v>258</v>
      </c>
      <c r="N15" s="205">
        <v>41</v>
      </c>
      <c r="O15" s="206"/>
      <c r="P15" s="225" t="s">
        <v>259</v>
      </c>
      <c r="Q15" s="205">
        <v>42</v>
      </c>
      <c r="R15" s="206"/>
      <c r="S15" s="225" t="s">
        <v>260</v>
      </c>
      <c r="T15" s="268">
        <v>43</v>
      </c>
      <c r="U15" s="269"/>
      <c r="V15" s="270" t="s">
        <v>261</v>
      </c>
      <c r="W15" s="205">
        <v>44</v>
      </c>
      <c r="X15" s="206"/>
      <c r="Y15" s="225" t="s">
        <v>262</v>
      </c>
      <c r="Z15" s="205">
        <v>45</v>
      </c>
      <c r="AA15" s="206"/>
      <c r="AB15" s="225" t="s">
        <v>263</v>
      </c>
      <c r="AC15" s="205">
        <v>46</v>
      </c>
      <c r="AD15" s="206"/>
      <c r="AE15" s="225" t="s">
        <v>264</v>
      </c>
      <c r="AF15" s="205">
        <v>47</v>
      </c>
      <c r="AG15" s="206"/>
      <c r="AH15" s="225" t="s">
        <v>265</v>
      </c>
      <c r="AI15" s="205">
        <v>48</v>
      </c>
      <c r="AJ15" s="206"/>
      <c r="AK15" s="225" t="s">
        <v>266</v>
      </c>
      <c r="AL15" s="205">
        <v>49</v>
      </c>
      <c r="AM15" s="206"/>
      <c r="AN15" s="225" t="s">
        <v>267</v>
      </c>
      <c r="AO15" s="205">
        <v>50</v>
      </c>
      <c r="AP15" s="206"/>
      <c r="AQ15" s="225" t="s">
        <v>268</v>
      </c>
      <c r="AR15" s="208">
        <v>51</v>
      </c>
      <c r="AS15" s="211"/>
      <c r="AT15" s="227" t="s">
        <v>269</v>
      </c>
      <c r="AU15" s="342">
        <v>52</v>
      </c>
      <c r="AV15" s="206"/>
      <c r="AW15" s="225" t="s">
        <v>270</v>
      </c>
      <c r="AX15" s="205">
        <v>53</v>
      </c>
      <c r="AY15" s="206"/>
      <c r="AZ15" s="225" t="s">
        <v>271</v>
      </c>
      <c r="BA15" s="205">
        <v>54</v>
      </c>
      <c r="BB15" s="206"/>
      <c r="BC15" s="225" t="s">
        <v>272</v>
      </c>
    </row>
    <row r="16" spans="2:55" s="194" customFormat="1" ht="45.75">
      <c r="B16" s="208"/>
      <c r="C16" s="209" t="s">
        <v>54</v>
      </c>
      <c r="D16" s="226"/>
      <c r="E16" s="208"/>
      <c r="F16" s="209" t="s">
        <v>55</v>
      </c>
      <c r="G16" s="226"/>
      <c r="H16" s="208"/>
      <c r="I16" s="209" t="s">
        <v>56</v>
      </c>
      <c r="J16" s="210"/>
      <c r="K16" s="208"/>
      <c r="L16" s="209" t="s">
        <v>57</v>
      </c>
      <c r="M16" s="226"/>
      <c r="N16" s="208"/>
      <c r="O16" s="209" t="s">
        <v>58</v>
      </c>
      <c r="P16" s="226"/>
      <c r="Q16" s="208"/>
      <c r="R16" s="209" t="s">
        <v>59</v>
      </c>
      <c r="S16" s="226"/>
      <c r="T16" s="271"/>
      <c r="U16" s="272" t="s">
        <v>60</v>
      </c>
      <c r="V16" s="273"/>
      <c r="W16" s="208"/>
      <c r="X16" s="209" t="s">
        <v>61</v>
      </c>
      <c r="Y16" s="226"/>
      <c r="Z16" s="208"/>
      <c r="AA16" s="209" t="s">
        <v>62</v>
      </c>
      <c r="AB16" s="226"/>
      <c r="AC16" s="208"/>
      <c r="AD16" s="209" t="s">
        <v>63</v>
      </c>
      <c r="AE16" s="226"/>
      <c r="AF16" s="208"/>
      <c r="AG16" s="209" t="s">
        <v>64</v>
      </c>
      <c r="AH16" s="226"/>
      <c r="AI16" s="208"/>
      <c r="AJ16" s="209" t="s">
        <v>65</v>
      </c>
      <c r="AK16" s="226"/>
      <c r="AL16" s="208"/>
      <c r="AM16" s="209" t="s">
        <v>66</v>
      </c>
      <c r="AN16" s="226"/>
      <c r="AO16" s="208"/>
      <c r="AP16" s="209" t="s">
        <v>67</v>
      </c>
      <c r="AQ16" s="226"/>
      <c r="AR16" s="208"/>
      <c r="AS16" s="209" t="s">
        <v>68</v>
      </c>
      <c r="AT16" s="227"/>
      <c r="AU16" s="343"/>
      <c r="AV16" s="209" t="s">
        <v>69</v>
      </c>
      <c r="AW16" s="226"/>
      <c r="AX16" s="208"/>
      <c r="AY16" s="209" t="s">
        <v>70</v>
      </c>
      <c r="AZ16" s="226"/>
      <c r="BA16" s="208"/>
      <c r="BB16" s="213" t="s">
        <v>71</v>
      </c>
      <c r="BC16" s="226"/>
    </row>
    <row r="17" spans="2:55" s="229" customFormat="1" ht="15.75" customHeight="1" thickBot="1">
      <c r="B17" s="233"/>
      <c r="C17" s="234" t="s">
        <v>273</v>
      </c>
      <c r="D17" s="236"/>
      <c r="E17" s="233"/>
      <c r="F17" s="234" t="s">
        <v>274</v>
      </c>
      <c r="G17" s="236"/>
      <c r="H17" s="237"/>
      <c r="I17" s="238" t="s">
        <v>275</v>
      </c>
      <c r="J17" s="239"/>
      <c r="K17" s="233"/>
      <c r="L17" s="234" t="s">
        <v>276</v>
      </c>
      <c r="M17" s="236"/>
      <c r="N17" s="233"/>
      <c r="O17" s="234" t="s">
        <v>277</v>
      </c>
      <c r="P17" s="236"/>
      <c r="Q17" s="233"/>
      <c r="R17" s="234" t="s">
        <v>278</v>
      </c>
      <c r="S17" s="236"/>
      <c r="T17" s="278"/>
      <c r="U17" s="279" t="s">
        <v>279</v>
      </c>
      <c r="V17" s="280"/>
      <c r="W17" s="233"/>
      <c r="X17" s="234" t="s">
        <v>280</v>
      </c>
      <c r="Y17" s="236"/>
      <c r="Z17" s="233"/>
      <c r="AA17" s="234" t="s">
        <v>281</v>
      </c>
      <c r="AB17" s="236"/>
      <c r="AC17" s="233"/>
      <c r="AD17" s="234" t="s">
        <v>282</v>
      </c>
      <c r="AE17" s="236"/>
      <c r="AF17" s="233"/>
      <c r="AG17" s="234" t="s">
        <v>283</v>
      </c>
      <c r="AH17" s="236"/>
      <c r="AI17" s="233"/>
      <c r="AJ17" s="234" t="s">
        <v>284</v>
      </c>
      <c r="AK17" s="236"/>
      <c r="AL17" s="233"/>
      <c r="AM17" s="234" t="s">
        <v>285</v>
      </c>
      <c r="AN17" s="236"/>
      <c r="AO17" s="233"/>
      <c r="AP17" s="234" t="s">
        <v>286</v>
      </c>
      <c r="AQ17" s="236"/>
      <c r="AR17" s="233"/>
      <c r="AS17" s="234" t="s">
        <v>287</v>
      </c>
      <c r="AT17" s="242"/>
      <c r="AU17" s="344"/>
      <c r="AV17" s="345" t="s">
        <v>288</v>
      </c>
      <c r="AW17" s="346"/>
      <c r="AX17" s="233"/>
      <c r="AY17" s="234" t="s">
        <v>289</v>
      </c>
      <c r="AZ17" s="236"/>
      <c r="BA17" s="233"/>
      <c r="BB17" s="234" t="s">
        <v>290</v>
      </c>
      <c r="BC17" s="236"/>
    </row>
    <row r="18" spans="2:55" s="200" customFormat="1" ht="15.75" customHeight="1">
      <c r="B18" s="205">
        <v>55</v>
      </c>
      <c r="C18" s="206"/>
      <c r="D18" s="225" t="s">
        <v>291</v>
      </c>
      <c r="E18" s="205">
        <v>56</v>
      </c>
      <c r="F18" s="206"/>
      <c r="G18" s="225" t="s">
        <v>292</v>
      </c>
      <c r="K18" s="205">
        <v>72</v>
      </c>
      <c r="L18" s="206"/>
      <c r="M18" s="225" t="s">
        <v>293</v>
      </c>
      <c r="N18" s="205">
        <v>73</v>
      </c>
      <c r="O18" s="206"/>
      <c r="P18" s="225" t="s">
        <v>294</v>
      </c>
      <c r="Q18" s="205">
        <v>74</v>
      </c>
      <c r="R18" s="206"/>
      <c r="S18" s="225" t="s">
        <v>295</v>
      </c>
      <c r="T18" s="205">
        <v>75</v>
      </c>
      <c r="U18" s="206"/>
      <c r="V18" s="225" t="s">
        <v>296</v>
      </c>
      <c r="W18" s="205">
        <v>76</v>
      </c>
      <c r="X18" s="206"/>
      <c r="Y18" s="225" t="s">
        <v>297</v>
      </c>
      <c r="Z18" s="205">
        <v>77</v>
      </c>
      <c r="AA18" s="206"/>
      <c r="AB18" s="225" t="s">
        <v>298</v>
      </c>
      <c r="AC18" s="205">
        <v>78</v>
      </c>
      <c r="AD18" s="206"/>
      <c r="AE18" s="225" t="s">
        <v>299</v>
      </c>
      <c r="AF18" s="205">
        <v>79</v>
      </c>
      <c r="AG18" s="206"/>
      <c r="AH18" s="225" t="s">
        <v>300</v>
      </c>
      <c r="AI18" s="205">
        <v>80</v>
      </c>
      <c r="AJ18" s="206"/>
      <c r="AK18" s="225" t="s">
        <v>301</v>
      </c>
      <c r="AL18" s="205">
        <v>81</v>
      </c>
      <c r="AM18" s="206"/>
      <c r="AN18" s="225" t="s">
        <v>302</v>
      </c>
      <c r="AO18" s="205">
        <v>82</v>
      </c>
      <c r="AP18" s="206"/>
      <c r="AQ18" s="225" t="s">
        <v>303</v>
      </c>
      <c r="AR18" s="205">
        <v>83</v>
      </c>
      <c r="AS18" s="206"/>
      <c r="AT18" s="225" t="s">
        <v>304</v>
      </c>
      <c r="AU18" s="208">
        <v>84</v>
      </c>
      <c r="AV18" s="211"/>
      <c r="AW18" s="227" t="s">
        <v>305</v>
      </c>
      <c r="AX18" s="342">
        <v>85</v>
      </c>
      <c r="AY18" s="206"/>
      <c r="AZ18" s="225" t="s">
        <v>306</v>
      </c>
      <c r="BA18" s="205">
        <v>86</v>
      </c>
      <c r="BB18" s="206"/>
      <c r="BC18" s="225" t="s">
        <v>307</v>
      </c>
    </row>
    <row r="19" spans="2:55" s="194" customFormat="1" ht="45.75">
      <c r="B19" s="208"/>
      <c r="C19" s="209" t="s">
        <v>72</v>
      </c>
      <c r="D19" s="226"/>
      <c r="E19" s="208"/>
      <c r="F19" s="209" t="s">
        <v>73</v>
      </c>
      <c r="G19" s="226"/>
      <c r="H19" s="200"/>
      <c r="I19" s="200" t="s">
        <v>308</v>
      </c>
      <c r="J19" s="200"/>
      <c r="K19" s="208"/>
      <c r="L19" s="209" t="s">
        <v>74</v>
      </c>
      <c r="M19" s="226"/>
      <c r="N19" s="208"/>
      <c r="O19" s="209" t="s">
        <v>75</v>
      </c>
      <c r="P19" s="226"/>
      <c r="Q19" s="208"/>
      <c r="R19" s="209" t="s">
        <v>76</v>
      </c>
      <c r="S19" s="226"/>
      <c r="T19" s="208"/>
      <c r="U19" s="209" t="s">
        <v>77</v>
      </c>
      <c r="V19" s="226"/>
      <c r="W19" s="208"/>
      <c r="X19" s="209" t="s">
        <v>78</v>
      </c>
      <c r="Y19" s="226"/>
      <c r="Z19" s="208"/>
      <c r="AA19" s="209" t="s">
        <v>79</v>
      </c>
      <c r="AB19" s="226"/>
      <c r="AC19" s="208"/>
      <c r="AD19" s="209" t="s">
        <v>80</v>
      </c>
      <c r="AE19" s="226"/>
      <c r="AF19" s="208"/>
      <c r="AG19" s="209" t="s">
        <v>81</v>
      </c>
      <c r="AH19" s="226"/>
      <c r="AI19" s="208"/>
      <c r="AJ19" s="214" t="s">
        <v>82</v>
      </c>
      <c r="AK19" s="226"/>
      <c r="AL19" s="208"/>
      <c r="AM19" s="209" t="s">
        <v>83</v>
      </c>
      <c r="AN19" s="226"/>
      <c r="AO19" s="208"/>
      <c r="AP19" s="209" t="s">
        <v>84</v>
      </c>
      <c r="AQ19" s="226"/>
      <c r="AR19" s="208"/>
      <c r="AS19" s="209" t="s">
        <v>85</v>
      </c>
      <c r="AT19" s="226"/>
      <c r="AU19" s="208"/>
      <c r="AV19" s="209" t="s">
        <v>86</v>
      </c>
      <c r="AW19" s="227"/>
      <c r="AX19" s="343"/>
      <c r="AY19" s="209" t="s">
        <v>87</v>
      </c>
      <c r="AZ19" s="226"/>
      <c r="BA19" s="208"/>
      <c r="BB19" s="213" t="s">
        <v>88</v>
      </c>
      <c r="BC19" s="226"/>
    </row>
    <row r="20" spans="2:55" s="229" customFormat="1" ht="15.75" customHeight="1" thickBot="1">
      <c r="B20" s="233"/>
      <c r="C20" s="234" t="s">
        <v>309</v>
      </c>
      <c r="D20" s="236"/>
      <c r="E20" s="233"/>
      <c r="F20" s="234" t="s">
        <v>310</v>
      </c>
      <c r="G20" s="236"/>
      <c r="K20" s="237"/>
      <c r="L20" s="238" t="s">
        <v>311</v>
      </c>
      <c r="M20" s="240"/>
      <c r="N20" s="237"/>
      <c r="O20" s="238" t="s">
        <v>312</v>
      </c>
      <c r="P20" s="240"/>
      <c r="Q20" s="237"/>
      <c r="R20" s="238" t="s">
        <v>313</v>
      </c>
      <c r="S20" s="240"/>
      <c r="T20" s="237"/>
      <c r="U20" s="238" t="s">
        <v>314</v>
      </c>
      <c r="V20" s="240"/>
      <c r="W20" s="237"/>
      <c r="X20" s="238" t="s">
        <v>315</v>
      </c>
      <c r="Y20" s="240"/>
      <c r="Z20" s="237"/>
      <c r="AA20" s="238" t="s">
        <v>316</v>
      </c>
      <c r="AB20" s="240"/>
      <c r="AC20" s="237"/>
      <c r="AD20" s="238" t="s">
        <v>317</v>
      </c>
      <c r="AE20" s="240"/>
      <c r="AF20" s="237"/>
      <c r="AG20" s="238" t="s">
        <v>318</v>
      </c>
      <c r="AH20" s="240"/>
      <c r="AI20" s="237"/>
      <c r="AJ20" s="238" t="s">
        <v>319</v>
      </c>
      <c r="AK20" s="240"/>
      <c r="AL20" s="237"/>
      <c r="AM20" s="238" t="s">
        <v>320</v>
      </c>
      <c r="AN20" s="240"/>
      <c r="AO20" s="237"/>
      <c r="AP20" s="238" t="s">
        <v>321</v>
      </c>
      <c r="AQ20" s="240"/>
      <c r="AR20" s="237"/>
      <c r="AS20" s="238" t="s">
        <v>322</v>
      </c>
      <c r="AT20" s="240"/>
      <c r="AU20" s="237"/>
      <c r="AV20" s="238" t="s">
        <v>323</v>
      </c>
      <c r="AW20" s="347"/>
      <c r="AX20" s="344"/>
      <c r="AY20" s="345" t="s">
        <v>324</v>
      </c>
      <c r="AZ20" s="346"/>
      <c r="BA20" s="237"/>
      <c r="BB20" s="238" t="s">
        <v>325</v>
      </c>
      <c r="BC20" s="240"/>
    </row>
    <row r="21" spans="2:55" s="200" customFormat="1" ht="15.75" customHeight="1">
      <c r="B21" s="205">
        <v>87</v>
      </c>
      <c r="C21" s="206"/>
      <c r="D21" s="225" t="s">
        <v>326</v>
      </c>
      <c r="E21" s="205">
        <v>88</v>
      </c>
      <c r="F21" s="206"/>
      <c r="G21" s="225" t="s">
        <v>327</v>
      </c>
      <c r="K21" s="268" t="s">
        <v>415</v>
      </c>
      <c r="L21" s="269"/>
      <c r="M21" s="270" t="s">
        <v>416</v>
      </c>
      <c r="N21" s="268" t="s">
        <v>417</v>
      </c>
      <c r="O21" s="269"/>
      <c r="P21" s="270" t="s">
        <v>418</v>
      </c>
      <c r="Q21" s="268" t="s">
        <v>419</v>
      </c>
      <c r="R21" s="269"/>
      <c r="S21" s="270" t="s">
        <v>420</v>
      </c>
      <c r="T21" s="268" t="s">
        <v>421</v>
      </c>
      <c r="U21" s="269"/>
      <c r="V21" s="270" t="s">
        <v>422</v>
      </c>
      <c r="W21" s="268" t="s">
        <v>423</v>
      </c>
      <c r="X21" s="269"/>
      <c r="Y21" s="270" t="s">
        <v>424</v>
      </c>
      <c r="Z21" s="268" t="s">
        <v>425</v>
      </c>
      <c r="AA21" s="269"/>
      <c r="AB21" s="270" t="s">
        <v>426</v>
      </c>
      <c r="AC21" s="268" t="s">
        <v>427</v>
      </c>
      <c r="AD21" s="269"/>
      <c r="AE21" s="270" t="s">
        <v>428</v>
      </c>
      <c r="AF21" s="268" t="s">
        <v>429</v>
      </c>
      <c r="AG21" s="269"/>
      <c r="AH21" s="270" t="s">
        <v>430</v>
      </c>
      <c r="AI21" s="268" t="s">
        <v>431</v>
      </c>
      <c r="AJ21" s="269"/>
      <c r="AK21" s="270" t="s">
        <v>432</v>
      </c>
      <c r="AN21" s="224"/>
      <c r="AO21" s="268" t="s">
        <v>433</v>
      </c>
      <c r="AP21" s="269"/>
      <c r="AQ21" s="270" t="s">
        <v>434</v>
      </c>
      <c r="AT21" s="224"/>
      <c r="AU21" s="268" t="s">
        <v>435</v>
      </c>
      <c r="AV21" s="269"/>
      <c r="AW21" s="270" t="s">
        <v>436</v>
      </c>
      <c r="AZ21" s="224"/>
      <c r="BA21" s="348" t="s">
        <v>437</v>
      </c>
      <c r="BB21" s="269"/>
      <c r="BC21" s="270" t="s">
        <v>438</v>
      </c>
    </row>
    <row r="22" spans="2:55" s="194" customFormat="1" ht="45.75">
      <c r="B22" s="208"/>
      <c r="C22" s="209" t="s">
        <v>89</v>
      </c>
      <c r="D22" s="226"/>
      <c r="E22" s="208"/>
      <c r="F22" s="209" t="s">
        <v>90</v>
      </c>
      <c r="G22" s="226"/>
      <c r="H22" s="200"/>
      <c r="I22" s="200" t="s">
        <v>328</v>
      </c>
      <c r="J22" s="200"/>
      <c r="K22" s="271"/>
      <c r="L22" s="272" t="s">
        <v>91</v>
      </c>
      <c r="M22" s="273"/>
      <c r="N22" s="271"/>
      <c r="O22" s="272" t="s">
        <v>92</v>
      </c>
      <c r="P22" s="273"/>
      <c r="Q22" s="271"/>
      <c r="R22" s="272" t="s">
        <v>93</v>
      </c>
      <c r="S22" s="273"/>
      <c r="T22" s="271"/>
      <c r="U22" s="272" t="s">
        <v>94</v>
      </c>
      <c r="V22" s="273"/>
      <c r="W22" s="271"/>
      <c r="X22" s="272" t="s">
        <v>95</v>
      </c>
      <c r="Y22" s="273"/>
      <c r="Z22" s="271"/>
      <c r="AA22" s="272" t="s">
        <v>96</v>
      </c>
      <c r="AB22" s="273"/>
      <c r="AC22" s="271"/>
      <c r="AD22" s="272" t="s">
        <v>97</v>
      </c>
      <c r="AE22" s="273"/>
      <c r="AF22" s="271"/>
      <c r="AG22" s="272" t="s">
        <v>439</v>
      </c>
      <c r="AH22" s="273"/>
      <c r="AI22" s="271"/>
      <c r="AJ22" s="272" t="s">
        <v>440</v>
      </c>
      <c r="AK22" s="273"/>
      <c r="AL22" s="200"/>
      <c r="AN22" s="224"/>
      <c r="AO22" s="271"/>
      <c r="AP22" s="272" t="s">
        <v>98</v>
      </c>
      <c r="AQ22" s="273"/>
      <c r="AR22" s="200"/>
      <c r="AT22" s="224"/>
      <c r="AU22" s="271"/>
      <c r="AV22" s="272" t="s">
        <v>441</v>
      </c>
      <c r="AW22" s="273"/>
      <c r="AX22" s="200"/>
      <c r="AZ22" s="224"/>
      <c r="BA22" s="349"/>
      <c r="BB22" s="272" t="s">
        <v>442</v>
      </c>
      <c r="BC22" s="273"/>
    </row>
    <row r="23" spans="2:55" s="229" customFormat="1" ht="15.75" customHeight="1" thickBot="1">
      <c r="B23" s="237"/>
      <c r="C23" s="238" t="s">
        <v>329</v>
      </c>
      <c r="D23" s="240"/>
      <c r="E23" s="237"/>
      <c r="F23" s="238" t="s">
        <v>330</v>
      </c>
      <c r="G23" s="240"/>
      <c r="K23" s="274"/>
      <c r="L23" s="277" t="s">
        <v>443</v>
      </c>
      <c r="M23" s="276"/>
      <c r="N23" s="274"/>
      <c r="O23" s="275" t="s">
        <v>444</v>
      </c>
      <c r="P23" s="276"/>
      <c r="Q23" s="274"/>
      <c r="R23" s="275" t="s">
        <v>445</v>
      </c>
      <c r="S23" s="276"/>
      <c r="T23" s="274"/>
      <c r="U23" s="275" t="s">
        <v>446</v>
      </c>
      <c r="V23" s="276"/>
      <c r="W23" s="274"/>
      <c r="X23" s="275" t="s">
        <v>447</v>
      </c>
      <c r="Y23" s="276"/>
      <c r="Z23" s="274"/>
      <c r="AA23" s="275" t="s">
        <v>448</v>
      </c>
      <c r="AB23" s="276"/>
      <c r="AC23" s="274"/>
      <c r="AD23" s="275"/>
      <c r="AE23" s="276"/>
      <c r="AF23" s="274"/>
      <c r="AG23" s="275"/>
      <c r="AH23" s="276"/>
      <c r="AI23" s="274"/>
      <c r="AJ23" s="275"/>
      <c r="AK23" s="276"/>
      <c r="AN23" s="230"/>
      <c r="AO23" s="274"/>
      <c r="AP23" s="275"/>
      <c r="AQ23" s="276"/>
      <c r="AT23" s="230"/>
      <c r="AU23" s="274"/>
      <c r="AV23" s="275"/>
      <c r="AW23" s="276"/>
      <c r="AZ23" s="230"/>
      <c r="BA23" s="350"/>
      <c r="BB23" s="351"/>
      <c r="BC23" s="352"/>
    </row>
    <row r="24" spans="2:55" s="229" customFormat="1" ht="15.75" customHeight="1">
      <c r="B24" s="234"/>
      <c r="C24" s="234"/>
      <c r="D24" s="242"/>
      <c r="E24" s="234"/>
      <c r="F24" s="234"/>
      <c r="G24" s="242"/>
      <c r="K24" s="234"/>
      <c r="L24" s="234"/>
      <c r="M24" s="242"/>
      <c r="N24" s="234"/>
      <c r="O24" s="234"/>
      <c r="P24" s="242"/>
      <c r="Q24" s="234"/>
      <c r="R24" s="234"/>
      <c r="S24" s="242"/>
      <c r="T24" s="234"/>
      <c r="U24" s="234"/>
      <c r="V24" s="242"/>
      <c r="W24" s="234"/>
      <c r="X24" s="234"/>
      <c r="Y24" s="242"/>
      <c r="Z24" s="234"/>
      <c r="AA24" s="234"/>
      <c r="AB24" s="242"/>
      <c r="AC24" s="234"/>
      <c r="AD24" s="234"/>
      <c r="AE24" s="242"/>
      <c r="AF24" s="234"/>
      <c r="AG24" s="234"/>
      <c r="AH24" s="242"/>
      <c r="AI24" s="234"/>
      <c r="AJ24" s="234"/>
      <c r="AK24" s="242"/>
      <c r="AN24" s="230"/>
      <c r="AO24" s="234"/>
      <c r="AP24" s="234"/>
      <c r="AQ24" s="242"/>
      <c r="AT24" s="230"/>
      <c r="AU24" s="234"/>
      <c r="AV24" s="234"/>
      <c r="AW24" s="242"/>
      <c r="AZ24" s="230"/>
      <c r="BA24" s="234"/>
      <c r="BB24" s="234"/>
      <c r="BC24" s="242"/>
    </row>
    <row r="25" spans="2:55" s="200" customFormat="1" ht="15.75" customHeight="1">
      <c r="B25" s="211"/>
      <c r="C25" s="211"/>
      <c r="D25" s="227"/>
      <c r="E25" s="211"/>
      <c r="F25" s="211"/>
      <c r="G25" s="227"/>
      <c r="M25" s="224"/>
      <c r="P25" s="224"/>
      <c r="S25" s="224"/>
      <c r="V25" s="224"/>
      <c r="Y25" s="224"/>
      <c r="AB25" s="224"/>
      <c r="AE25" s="224"/>
      <c r="AH25" s="224"/>
      <c r="AK25" s="224"/>
      <c r="AN25" s="224"/>
      <c r="AQ25" s="224"/>
      <c r="AT25" s="224"/>
      <c r="AW25" s="224"/>
      <c r="AZ25" s="224"/>
      <c r="BC25" s="224"/>
    </row>
    <row r="26" spans="4:55" s="200" customFormat="1" ht="15.75" customHeight="1">
      <c r="D26" s="224"/>
      <c r="G26" s="224"/>
      <c r="H26" s="205">
        <v>57</v>
      </c>
      <c r="I26" s="206"/>
      <c r="J26" s="225" t="s">
        <v>331</v>
      </c>
      <c r="K26" s="205">
        <v>58</v>
      </c>
      <c r="L26" s="206"/>
      <c r="M26" s="225" t="s">
        <v>332</v>
      </c>
      <c r="N26" s="205">
        <v>59</v>
      </c>
      <c r="O26" s="206"/>
      <c r="P26" s="225" t="s">
        <v>333</v>
      </c>
      <c r="Q26" s="205">
        <v>60</v>
      </c>
      <c r="R26" s="206"/>
      <c r="S26" s="225" t="s">
        <v>334</v>
      </c>
      <c r="T26" s="268">
        <v>61</v>
      </c>
      <c r="U26" s="269"/>
      <c r="V26" s="270" t="s">
        <v>335</v>
      </c>
      <c r="W26" s="205">
        <v>62</v>
      </c>
      <c r="X26" s="206"/>
      <c r="Y26" s="225" t="s">
        <v>336</v>
      </c>
      <c r="Z26" s="205">
        <v>63</v>
      </c>
      <c r="AA26" s="206"/>
      <c r="AB26" s="225" t="s">
        <v>337</v>
      </c>
      <c r="AC26" s="205">
        <v>64</v>
      </c>
      <c r="AD26" s="206"/>
      <c r="AE26" s="225" t="s">
        <v>338</v>
      </c>
      <c r="AF26" s="205">
        <v>65</v>
      </c>
      <c r="AG26" s="206"/>
      <c r="AH26" s="225" t="s">
        <v>339</v>
      </c>
      <c r="AI26" s="205">
        <v>66</v>
      </c>
      <c r="AJ26" s="206"/>
      <c r="AK26" s="225" t="s">
        <v>340</v>
      </c>
      <c r="AL26" s="205">
        <v>67</v>
      </c>
      <c r="AM26" s="206"/>
      <c r="AN26" s="225" t="s">
        <v>341</v>
      </c>
      <c r="AO26" s="205">
        <v>68</v>
      </c>
      <c r="AP26" s="206"/>
      <c r="AQ26" s="225" t="s">
        <v>342</v>
      </c>
      <c r="AR26" s="205">
        <v>69</v>
      </c>
      <c r="AS26" s="206"/>
      <c r="AT26" s="225" t="s">
        <v>343</v>
      </c>
      <c r="AU26" s="205">
        <v>70</v>
      </c>
      <c r="AV26" s="206"/>
      <c r="AW26" s="225" t="s">
        <v>344</v>
      </c>
      <c r="AX26" s="205">
        <v>71</v>
      </c>
      <c r="AY26" s="206"/>
      <c r="AZ26" s="225" t="s">
        <v>345</v>
      </c>
      <c r="BC26" s="224"/>
    </row>
    <row r="27" spans="2:55" s="194" customFormat="1" ht="45.75">
      <c r="B27" s="200"/>
      <c r="D27" s="224"/>
      <c r="E27" s="200"/>
      <c r="G27" s="224"/>
      <c r="H27" s="208"/>
      <c r="I27" s="209" t="s">
        <v>100</v>
      </c>
      <c r="J27" s="226"/>
      <c r="K27" s="208"/>
      <c r="L27" s="209" t="s">
        <v>101</v>
      </c>
      <c r="M27" s="226"/>
      <c r="N27" s="208"/>
      <c r="O27" s="209" t="s">
        <v>102</v>
      </c>
      <c r="P27" s="226"/>
      <c r="Q27" s="208"/>
      <c r="R27" s="209" t="s">
        <v>103</v>
      </c>
      <c r="S27" s="226"/>
      <c r="T27" s="271"/>
      <c r="U27" s="272" t="s">
        <v>104</v>
      </c>
      <c r="V27" s="273"/>
      <c r="W27" s="208"/>
      <c r="X27" s="209" t="s">
        <v>105</v>
      </c>
      <c r="Y27" s="226"/>
      <c r="Z27" s="208"/>
      <c r="AA27" s="209" t="s">
        <v>106</v>
      </c>
      <c r="AB27" s="226"/>
      <c r="AC27" s="208"/>
      <c r="AD27" s="209" t="s">
        <v>107</v>
      </c>
      <c r="AE27" s="226"/>
      <c r="AF27" s="208"/>
      <c r="AG27" s="209" t="s">
        <v>108</v>
      </c>
      <c r="AH27" s="226"/>
      <c r="AI27" s="208"/>
      <c r="AJ27" s="209" t="s">
        <v>109</v>
      </c>
      <c r="AK27" s="226"/>
      <c r="AL27" s="208"/>
      <c r="AM27" s="209" t="s">
        <v>110</v>
      </c>
      <c r="AN27" s="226"/>
      <c r="AO27" s="208"/>
      <c r="AP27" s="209" t="s">
        <v>111</v>
      </c>
      <c r="AQ27" s="226"/>
      <c r="AR27" s="208"/>
      <c r="AS27" s="209" t="s">
        <v>112</v>
      </c>
      <c r="AT27" s="226"/>
      <c r="AU27" s="208"/>
      <c r="AV27" s="209" t="s">
        <v>113</v>
      </c>
      <c r="AW27" s="226"/>
      <c r="AX27" s="208"/>
      <c r="AY27" s="209" t="s">
        <v>114</v>
      </c>
      <c r="AZ27" s="226"/>
      <c r="BA27" s="200"/>
      <c r="BC27" s="224"/>
    </row>
    <row r="28" spans="4:55" s="229" customFormat="1" ht="15.75" customHeight="1">
      <c r="D28" s="230"/>
      <c r="G28" s="230"/>
      <c r="H28" s="233"/>
      <c r="I28" s="234" t="s">
        <v>346</v>
      </c>
      <c r="J28" s="236"/>
      <c r="K28" s="233"/>
      <c r="L28" s="234" t="s">
        <v>347</v>
      </c>
      <c r="M28" s="236"/>
      <c r="N28" s="233"/>
      <c r="O28" s="243" t="s">
        <v>348</v>
      </c>
      <c r="P28" s="236"/>
      <c r="Q28" s="233"/>
      <c r="R28" s="234" t="s">
        <v>349</v>
      </c>
      <c r="S28" s="236"/>
      <c r="T28" s="278"/>
      <c r="U28" s="279" t="s">
        <v>350</v>
      </c>
      <c r="V28" s="280"/>
      <c r="W28" s="233"/>
      <c r="X28" s="234" t="s">
        <v>351</v>
      </c>
      <c r="Y28" s="236"/>
      <c r="Z28" s="233"/>
      <c r="AA28" s="234" t="s">
        <v>352</v>
      </c>
      <c r="AB28" s="236"/>
      <c r="AC28" s="233"/>
      <c r="AD28" s="234" t="s">
        <v>353</v>
      </c>
      <c r="AE28" s="236"/>
      <c r="AF28" s="233"/>
      <c r="AG28" s="234" t="s">
        <v>354</v>
      </c>
      <c r="AH28" s="236"/>
      <c r="AI28" s="233"/>
      <c r="AJ28" s="234" t="s">
        <v>355</v>
      </c>
      <c r="AK28" s="236"/>
      <c r="AL28" s="233"/>
      <c r="AM28" s="234" t="s">
        <v>356</v>
      </c>
      <c r="AN28" s="236"/>
      <c r="AO28" s="233"/>
      <c r="AP28" s="234" t="s">
        <v>357</v>
      </c>
      <c r="AQ28" s="236"/>
      <c r="AR28" s="233"/>
      <c r="AS28" s="234" t="s">
        <v>358</v>
      </c>
      <c r="AT28" s="236"/>
      <c r="AU28" s="233"/>
      <c r="AV28" s="234" t="s">
        <v>359</v>
      </c>
      <c r="AW28" s="236"/>
      <c r="AX28" s="233"/>
      <c r="AY28" s="234" t="s">
        <v>360</v>
      </c>
      <c r="AZ28" s="236"/>
      <c r="BC28" s="230"/>
    </row>
    <row r="29" spans="4:55" s="200" customFormat="1" ht="15.75" customHeight="1">
      <c r="D29" s="224"/>
      <c r="G29" s="224"/>
      <c r="H29" s="205">
        <v>89</v>
      </c>
      <c r="I29" s="206"/>
      <c r="J29" s="225" t="s">
        <v>361</v>
      </c>
      <c r="K29" s="205">
        <v>90</v>
      </c>
      <c r="L29" s="206"/>
      <c r="M29" s="225" t="s">
        <v>362</v>
      </c>
      <c r="N29" s="205">
        <v>91</v>
      </c>
      <c r="O29" s="206"/>
      <c r="P29" s="225" t="s">
        <v>363</v>
      </c>
      <c r="Q29" s="205">
        <v>92</v>
      </c>
      <c r="R29" s="206"/>
      <c r="S29" s="225" t="s">
        <v>364</v>
      </c>
      <c r="T29" s="268">
        <v>93</v>
      </c>
      <c r="U29" s="269"/>
      <c r="V29" s="270" t="s">
        <v>365</v>
      </c>
      <c r="W29" s="268">
        <v>94</v>
      </c>
      <c r="X29" s="269"/>
      <c r="Y29" s="270" t="s">
        <v>366</v>
      </c>
      <c r="Z29" s="268">
        <v>95</v>
      </c>
      <c r="AA29" s="269"/>
      <c r="AB29" s="270" t="s">
        <v>367</v>
      </c>
      <c r="AC29" s="268">
        <v>96</v>
      </c>
      <c r="AD29" s="269"/>
      <c r="AE29" s="270" t="s">
        <v>368</v>
      </c>
      <c r="AF29" s="268">
        <v>97</v>
      </c>
      <c r="AG29" s="269"/>
      <c r="AH29" s="270" t="s">
        <v>368</v>
      </c>
      <c r="AI29" s="268">
        <v>98</v>
      </c>
      <c r="AJ29" s="269"/>
      <c r="AK29" s="270" t="s">
        <v>369</v>
      </c>
      <c r="AL29" s="268">
        <v>99</v>
      </c>
      <c r="AM29" s="269"/>
      <c r="AN29" s="270" t="s">
        <v>370</v>
      </c>
      <c r="AO29" s="268">
        <v>100</v>
      </c>
      <c r="AP29" s="269"/>
      <c r="AQ29" s="270" t="s">
        <v>371</v>
      </c>
      <c r="AR29" s="268">
        <v>101</v>
      </c>
      <c r="AS29" s="269"/>
      <c r="AT29" s="270" t="s">
        <v>372</v>
      </c>
      <c r="AU29" s="268">
        <v>102</v>
      </c>
      <c r="AV29" s="269"/>
      <c r="AW29" s="270" t="s">
        <v>373</v>
      </c>
      <c r="AX29" s="268">
        <v>103</v>
      </c>
      <c r="AY29" s="269"/>
      <c r="AZ29" s="270" t="s">
        <v>374</v>
      </c>
      <c r="BC29" s="224"/>
    </row>
    <row r="30" spans="2:55" s="194" customFormat="1" ht="45.75">
      <c r="B30" s="200"/>
      <c r="D30" s="224"/>
      <c r="E30" s="200"/>
      <c r="G30" s="224"/>
      <c r="H30" s="208"/>
      <c r="I30" s="209" t="s">
        <v>116</v>
      </c>
      <c r="J30" s="226"/>
      <c r="K30" s="208"/>
      <c r="L30" s="209" t="s">
        <v>117</v>
      </c>
      <c r="M30" s="226"/>
      <c r="N30" s="208"/>
      <c r="O30" s="209" t="s">
        <v>118</v>
      </c>
      <c r="P30" s="226"/>
      <c r="Q30" s="208"/>
      <c r="R30" s="209" t="s">
        <v>119</v>
      </c>
      <c r="S30" s="226"/>
      <c r="T30" s="271"/>
      <c r="U30" s="272" t="s">
        <v>120</v>
      </c>
      <c r="V30" s="273"/>
      <c r="W30" s="271"/>
      <c r="X30" s="272" t="s">
        <v>121</v>
      </c>
      <c r="Y30" s="273"/>
      <c r="Z30" s="271"/>
      <c r="AA30" s="272" t="s">
        <v>122</v>
      </c>
      <c r="AB30" s="273"/>
      <c r="AC30" s="271"/>
      <c r="AD30" s="272" t="s">
        <v>123</v>
      </c>
      <c r="AE30" s="273"/>
      <c r="AF30" s="271"/>
      <c r="AG30" s="272" t="s">
        <v>124</v>
      </c>
      <c r="AH30" s="273"/>
      <c r="AI30" s="271"/>
      <c r="AJ30" s="272" t="s">
        <v>125</v>
      </c>
      <c r="AK30" s="273"/>
      <c r="AL30" s="271"/>
      <c r="AM30" s="272" t="s">
        <v>126</v>
      </c>
      <c r="AN30" s="273"/>
      <c r="AO30" s="271"/>
      <c r="AP30" s="272" t="s">
        <v>127</v>
      </c>
      <c r="AQ30" s="273"/>
      <c r="AR30" s="271"/>
      <c r="AS30" s="272" t="s">
        <v>128</v>
      </c>
      <c r="AT30" s="273"/>
      <c r="AU30" s="271"/>
      <c r="AV30" s="272" t="s">
        <v>129</v>
      </c>
      <c r="AW30" s="273"/>
      <c r="AX30" s="271"/>
      <c r="AY30" s="272" t="s">
        <v>130</v>
      </c>
      <c r="AZ30" s="273"/>
      <c r="BA30" s="200"/>
      <c r="BC30" s="224"/>
    </row>
    <row r="31" spans="4:55" s="229" customFormat="1" ht="15.75" customHeight="1">
      <c r="D31" s="230"/>
      <c r="G31" s="230"/>
      <c r="H31" s="237"/>
      <c r="I31" s="238" t="s">
        <v>375</v>
      </c>
      <c r="J31" s="240"/>
      <c r="K31" s="237"/>
      <c r="L31" s="238" t="s">
        <v>376</v>
      </c>
      <c r="M31" s="240"/>
      <c r="N31" s="237"/>
      <c r="O31" s="238" t="s">
        <v>377</v>
      </c>
      <c r="P31" s="240"/>
      <c r="Q31" s="237"/>
      <c r="R31" s="238" t="s">
        <v>378</v>
      </c>
      <c r="S31" s="240"/>
      <c r="T31" s="274"/>
      <c r="U31" s="275" t="s">
        <v>379</v>
      </c>
      <c r="V31" s="276"/>
      <c r="W31" s="274"/>
      <c r="X31" s="275" t="s">
        <v>380</v>
      </c>
      <c r="Y31" s="276"/>
      <c r="Z31" s="274"/>
      <c r="AA31" s="275" t="s">
        <v>381</v>
      </c>
      <c r="AB31" s="276"/>
      <c r="AC31" s="274"/>
      <c r="AD31" s="275" t="s">
        <v>382</v>
      </c>
      <c r="AE31" s="276"/>
      <c r="AF31" s="274"/>
      <c r="AG31" s="275" t="s">
        <v>383</v>
      </c>
      <c r="AH31" s="276"/>
      <c r="AI31" s="274"/>
      <c r="AJ31" s="275" t="s">
        <v>384</v>
      </c>
      <c r="AK31" s="276"/>
      <c r="AL31" s="274"/>
      <c r="AM31" s="275" t="s">
        <v>385</v>
      </c>
      <c r="AN31" s="276"/>
      <c r="AO31" s="274"/>
      <c r="AP31" s="275" t="s">
        <v>386</v>
      </c>
      <c r="AQ31" s="276"/>
      <c r="AR31" s="274"/>
      <c r="AS31" s="277" t="s">
        <v>387</v>
      </c>
      <c r="AT31" s="276"/>
      <c r="AU31" s="274"/>
      <c r="AV31" s="275" t="s">
        <v>388</v>
      </c>
      <c r="AW31" s="276"/>
      <c r="AX31" s="274"/>
      <c r="AY31" s="275" t="s">
        <v>389</v>
      </c>
      <c r="AZ31" s="276"/>
      <c r="BC31" s="230"/>
    </row>
    <row r="32" spans="4:55" s="200" customFormat="1" ht="15.75" customHeight="1">
      <c r="D32" s="224"/>
      <c r="G32" s="224"/>
      <c r="M32" s="224"/>
      <c r="P32" s="224"/>
      <c r="S32" s="224"/>
      <c r="V32" s="224"/>
      <c r="Y32" s="224"/>
      <c r="AB32" s="224"/>
      <c r="AE32" s="224"/>
      <c r="AH32" s="224"/>
      <c r="AK32" s="224"/>
      <c r="AN32" s="224"/>
      <c r="AQ32" s="224"/>
      <c r="AT32" s="224"/>
      <c r="AW32" s="224"/>
      <c r="AZ32" s="224"/>
      <c r="BC32" s="224"/>
    </row>
    <row r="33" spans="4:55" s="200" customFormat="1" ht="34.5" customHeight="1">
      <c r="D33" s="224"/>
      <c r="G33" s="224"/>
      <c r="M33" s="224"/>
      <c r="P33" s="224"/>
      <c r="S33" s="224"/>
      <c r="V33" s="224"/>
      <c r="Y33" s="224"/>
      <c r="AB33" s="224"/>
      <c r="AE33" s="224"/>
      <c r="AH33" s="224"/>
      <c r="AK33" s="224"/>
      <c r="AN33" s="224"/>
      <c r="AQ33" s="224"/>
      <c r="AT33" s="224"/>
      <c r="AW33" s="224"/>
      <c r="AZ33" s="224"/>
      <c r="BC33" s="224"/>
    </row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</sheetData>
  <sheetProtection/>
  <printOptions horizontalCentered="1" verticalCentered="1"/>
  <pageMargins left="0.75" right="0.75" top="1" bottom="1" header="0.5" footer="0.5"/>
  <pageSetup fitToHeight="1" fitToWidth="1" horizontalDpi="120" verticalDpi="120" orientation="landscape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C58"/>
  <sheetViews>
    <sheetView showGridLines="0" zoomScale="60" zoomScaleNormal="60" zoomScalePageLayoutView="0" workbookViewId="0" topLeftCell="A1">
      <selection activeCell="A1" sqref="A1"/>
    </sheetView>
  </sheetViews>
  <sheetFormatPr defaultColWidth="3.625" defaultRowHeight="19.5" customHeight="1"/>
  <cols>
    <col min="1" max="1" width="3.625" style="191" customWidth="1"/>
    <col min="2" max="2" width="4.875" style="200" customWidth="1"/>
    <col min="3" max="3" width="4.875" style="191" customWidth="1"/>
    <col min="4" max="4" width="6.125" style="200" customWidth="1"/>
    <col min="5" max="5" width="4.875" style="200" customWidth="1"/>
    <col min="6" max="6" width="4.875" style="191" customWidth="1"/>
    <col min="7" max="7" width="6.125" style="200" customWidth="1"/>
    <col min="8" max="8" width="4.875" style="200" customWidth="1"/>
    <col min="9" max="9" width="4.875" style="191" customWidth="1"/>
    <col min="10" max="10" width="6.125" style="200" customWidth="1"/>
    <col min="11" max="11" width="4.875" style="200" customWidth="1"/>
    <col min="12" max="12" width="4.875" style="191" customWidth="1"/>
    <col min="13" max="13" width="6.125" style="200" customWidth="1"/>
    <col min="14" max="14" width="4.875" style="200" customWidth="1"/>
    <col min="15" max="15" width="4.875" style="191" customWidth="1"/>
    <col min="16" max="16" width="6.125" style="200" customWidth="1"/>
    <col min="17" max="17" width="4.875" style="200" customWidth="1"/>
    <col min="18" max="18" width="4.875" style="191" customWidth="1"/>
    <col min="19" max="19" width="6.125" style="200" customWidth="1"/>
    <col min="20" max="20" width="4.875" style="200" customWidth="1"/>
    <col min="21" max="21" width="4.875" style="191" customWidth="1"/>
    <col min="22" max="22" width="6.125" style="200" customWidth="1"/>
    <col min="23" max="23" width="4.875" style="200" customWidth="1"/>
    <col min="24" max="24" width="4.875" style="191" customWidth="1"/>
    <col min="25" max="25" width="6.125" style="200" customWidth="1"/>
    <col min="26" max="26" width="4.875" style="200" customWidth="1"/>
    <col min="27" max="27" width="4.875" style="191" customWidth="1"/>
    <col min="28" max="28" width="6.125" style="200" customWidth="1"/>
    <col min="29" max="29" width="4.875" style="200" customWidth="1"/>
    <col min="30" max="30" width="4.875" style="191" customWidth="1"/>
    <col min="31" max="31" width="6.125" style="200" customWidth="1"/>
    <col min="32" max="32" width="4.875" style="200" customWidth="1"/>
    <col min="33" max="33" width="4.875" style="191" customWidth="1"/>
    <col min="34" max="34" width="6.125" style="200" customWidth="1"/>
    <col min="35" max="35" width="4.875" style="200" customWidth="1"/>
    <col min="36" max="36" width="4.875" style="191" customWidth="1"/>
    <col min="37" max="37" width="6.125" style="200" customWidth="1"/>
    <col min="38" max="38" width="4.875" style="200" customWidth="1"/>
    <col min="39" max="39" width="4.875" style="191" customWidth="1"/>
    <col min="40" max="40" width="6.125" style="200" customWidth="1"/>
    <col min="41" max="41" width="4.875" style="200" customWidth="1"/>
    <col min="42" max="42" width="4.875" style="191" customWidth="1"/>
    <col min="43" max="43" width="6.125" style="200" customWidth="1"/>
    <col min="44" max="44" width="4.875" style="200" customWidth="1"/>
    <col min="45" max="45" width="4.875" style="191" customWidth="1"/>
    <col min="46" max="46" width="6.125" style="200" customWidth="1"/>
    <col min="47" max="47" width="4.875" style="200" customWidth="1"/>
    <col min="48" max="48" width="4.875" style="191" customWidth="1"/>
    <col min="49" max="49" width="6.125" style="200" customWidth="1"/>
    <col min="50" max="50" width="4.875" style="200" customWidth="1"/>
    <col min="51" max="51" width="4.875" style="191" customWidth="1"/>
    <col min="52" max="52" width="6.125" style="200" customWidth="1"/>
    <col min="53" max="53" width="4.875" style="200" customWidth="1"/>
    <col min="54" max="54" width="4.875" style="191" customWidth="1"/>
    <col min="55" max="55" width="6.125" style="200" customWidth="1"/>
    <col min="56" max="130" width="4.125" style="191" customWidth="1"/>
    <col min="131" max="16384" width="3.625" style="191" customWidth="1"/>
  </cols>
  <sheetData>
    <row r="1" ht="15.75"/>
    <row r="2" spans="2:55" ht="44.25">
      <c r="B2" s="220" t="s">
        <v>413</v>
      </c>
      <c r="C2" s="215"/>
      <c r="D2" s="212"/>
      <c r="E2" s="212"/>
      <c r="F2" s="218"/>
      <c r="G2" s="212"/>
      <c r="H2" s="212"/>
      <c r="I2" s="218"/>
      <c r="J2" s="212"/>
      <c r="K2" s="77"/>
      <c r="L2" s="77"/>
      <c r="M2" s="212"/>
      <c r="N2" s="212"/>
      <c r="O2" s="218"/>
      <c r="P2" s="212"/>
      <c r="Q2" s="212"/>
      <c r="R2" s="218"/>
      <c r="S2" s="212"/>
      <c r="T2" s="212"/>
      <c r="U2" s="218"/>
      <c r="V2" s="212"/>
      <c r="W2" s="212"/>
      <c r="X2" s="218"/>
      <c r="Y2" s="212"/>
      <c r="Z2" s="212"/>
      <c r="AA2" s="218"/>
      <c r="AB2" s="212"/>
      <c r="AC2" s="212"/>
      <c r="AD2" s="218"/>
      <c r="AE2" s="212"/>
      <c r="AF2" s="212"/>
      <c r="AG2" s="218"/>
      <c r="AH2" s="212"/>
      <c r="AI2" s="212"/>
      <c r="AJ2" s="218"/>
      <c r="AK2" s="212"/>
      <c r="AL2" s="212"/>
      <c r="AM2" s="218"/>
      <c r="AN2" s="212"/>
      <c r="AO2" s="212"/>
      <c r="AP2" s="218"/>
      <c r="AQ2" s="212"/>
      <c r="AR2" s="212"/>
      <c r="AS2" s="218"/>
      <c r="AT2" s="212"/>
      <c r="AU2" s="212"/>
      <c r="AV2" s="218"/>
      <c r="AW2" s="212"/>
      <c r="AX2" s="212"/>
      <c r="AY2" s="218"/>
      <c r="AZ2" s="212"/>
      <c r="BA2" s="212"/>
      <c r="BB2" s="218"/>
      <c r="BC2" s="212"/>
    </row>
    <row r="3" spans="3:54" ht="15.75">
      <c r="C3" s="191" t="s">
        <v>0</v>
      </c>
      <c r="BB3" s="191" t="s">
        <v>180</v>
      </c>
    </row>
    <row r="4" spans="2:55" s="200" customFormat="1" ht="15.75" customHeight="1">
      <c r="B4" s="192">
        <v>1</v>
      </c>
      <c r="C4" s="203"/>
      <c r="D4" s="193">
        <v>1.01</v>
      </c>
      <c r="K4" s="192" t="s">
        <v>449</v>
      </c>
      <c r="L4" s="203"/>
      <c r="M4" s="193" t="s">
        <v>450</v>
      </c>
      <c r="N4"/>
      <c r="BA4" s="205">
        <v>2</v>
      </c>
      <c r="BB4" s="206"/>
      <c r="BC4" s="207" t="s">
        <v>181</v>
      </c>
    </row>
    <row r="5" spans="2:55" s="194" customFormat="1" ht="34.5" customHeight="1">
      <c r="B5" s="208"/>
      <c r="C5" s="213" t="s">
        <v>2</v>
      </c>
      <c r="D5" s="210"/>
      <c r="E5" s="200"/>
      <c r="G5" s="200"/>
      <c r="H5" s="200"/>
      <c r="J5"/>
      <c r="K5" s="208"/>
      <c r="L5" s="213" t="s">
        <v>451</v>
      </c>
      <c r="M5" s="210"/>
      <c r="N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K5" s="200"/>
      <c r="AL5" s="200"/>
      <c r="AN5" s="200"/>
      <c r="AO5" s="200"/>
      <c r="AQ5" s="200"/>
      <c r="AR5" s="200"/>
      <c r="AT5" s="200"/>
      <c r="AU5" s="200"/>
      <c r="AW5" s="200"/>
      <c r="AX5" s="200"/>
      <c r="AZ5" s="200"/>
      <c r="BA5" s="208"/>
      <c r="BB5" s="213" t="s">
        <v>9</v>
      </c>
      <c r="BC5" s="210"/>
    </row>
    <row r="6" spans="2:55" s="200" customFormat="1" ht="15.75" customHeight="1">
      <c r="B6" s="195" t="s">
        <v>182</v>
      </c>
      <c r="C6" s="204"/>
      <c r="D6" s="201"/>
      <c r="J6" s="202"/>
      <c r="K6" s="195" t="s">
        <v>452</v>
      </c>
      <c r="L6" s="204"/>
      <c r="M6" s="201"/>
      <c r="N6"/>
      <c r="O6" s="202" t="s">
        <v>453</v>
      </c>
      <c r="S6" s="202" t="s">
        <v>454</v>
      </c>
      <c r="T6" s="202"/>
      <c r="U6" s="202"/>
      <c r="V6" s="202"/>
      <c r="W6" s="202" t="s">
        <v>455</v>
      </c>
      <c r="X6" s="202"/>
      <c r="Y6" s="20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BA6" s="208"/>
      <c r="BB6" s="211" t="s">
        <v>183</v>
      </c>
      <c r="BC6" s="210"/>
    </row>
    <row r="7" spans="2:55" s="200" customFormat="1" ht="15.75" customHeight="1">
      <c r="B7" s="196" t="s">
        <v>456</v>
      </c>
      <c r="C7" s="197" t="s">
        <v>457</v>
      </c>
      <c r="D7" s="198" t="s">
        <v>458</v>
      </c>
      <c r="F7" s="200" t="s">
        <v>3</v>
      </c>
      <c r="J7" s="202"/>
      <c r="K7" s="196" t="s">
        <v>459</v>
      </c>
      <c r="L7" s="197" t="s">
        <v>460</v>
      </c>
      <c r="M7" s="198" t="s">
        <v>461</v>
      </c>
      <c r="N7"/>
      <c r="O7" s="202" t="s">
        <v>462</v>
      </c>
      <c r="S7" s="202" t="s">
        <v>463</v>
      </c>
      <c r="T7" s="202"/>
      <c r="U7" s="202"/>
      <c r="V7" s="202"/>
      <c r="W7" s="202"/>
      <c r="X7" s="202"/>
      <c r="Y7" s="202"/>
      <c r="AM7" s="200" t="s">
        <v>20</v>
      </c>
      <c r="AP7" s="200" t="s">
        <v>21</v>
      </c>
      <c r="AS7" s="200" t="s">
        <v>22</v>
      </c>
      <c r="AV7" s="200" t="s">
        <v>23</v>
      </c>
      <c r="AY7" s="200" t="s">
        <v>24</v>
      </c>
      <c r="BA7" s="196" t="s">
        <v>169</v>
      </c>
      <c r="BB7" s="197" t="s">
        <v>464</v>
      </c>
      <c r="BC7" s="198" t="s">
        <v>169</v>
      </c>
    </row>
    <row r="8" spans="2:55" s="200" customFormat="1" ht="15.75" customHeight="1">
      <c r="B8" s="205">
        <v>3</v>
      </c>
      <c r="C8" s="206"/>
      <c r="D8" s="207">
        <v>6.94</v>
      </c>
      <c r="E8" s="205">
        <v>4</v>
      </c>
      <c r="F8" s="206"/>
      <c r="G8" s="207">
        <v>9.01</v>
      </c>
      <c r="J8" s="202"/>
      <c r="K8" s="202"/>
      <c r="O8" s="202" t="s">
        <v>465</v>
      </c>
      <c r="S8" s="202" t="s">
        <v>466</v>
      </c>
      <c r="T8" s="202"/>
      <c r="U8" s="202"/>
      <c r="V8" s="202"/>
      <c r="W8" s="202"/>
      <c r="X8" s="202"/>
      <c r="Y8" s="202"/>
      <c r="AL8" s="205">
        <v>5</v>
      </c>
      <c r="AM8" s="206"/>
      <c r="AN8" s="207" t="s">
        <v>187</v>
      </c>
      <c r="AO8" s="205">
        <v>6</v>
      </c>
      <c r="AP8" s="206"/>
      <c r="AQ8" s="207" t="s">
        <v>188</v>
      </c>
      <c r="AR8" s="205">
        <v>7</v>
      </c>
      <c r="AS8" s="206"/>
      <c r="AT8" s="207" t="s">
        <v>189</v>
      </c>
      <c r="AU8" s="205">
        <v>8</v>
      </c>
      <c r="AV8" s="206"/>
      <c r="AW8" s="207" t="s">
        <v>190</v>
      </c>
      <c r="AX8" s="205">
        <v>9</v>
      </c>
      <c r="AY8" s="206"/>
      <c r="AZ8" s="207" t="s">
        <v>191</v>
      </c>
      <c r="BA8" s="205">
        <v>10</v>
      </c>
      <c r="BB8" s="206"/>
      <c r="BC8" s="207" t="s">
        <v>192</v>
      </c>
    </row>
    <row r="9" spans="2:55" s="194" customFormat="1" ht="34.5" customHeight="1">
      <c r="B9" s="208"/>
      <c r="C9" s="209" t="s">
        <v>10</v>
      </c>
      <c r="D9" s="210"/>
      <c r="E9" s="208"/>
      <c r="F9" s="209" t="s">
        <v>11</v>
      </c>
      <c r="G9" s="210"/>
      <c r="H9" s="200"/>
      <c r="J9" s="217"/>
      <c r="K9" s="217"/>
      <c r="L9" s="216"/>
      <c r="M9" s="216"/>
      <c r="N9" s="216"/>
      <c r="O9" s="202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K9" s="200"/>
      <c r="AL9" s="208"/>
      <c r="AM9" s="209" t="s">
        <v>12</v>
      </c>
      <c r="AN9" s="210"/>
      <c r="AO9" s="208"/>
      <c r="AP9" s="209" t="s">
        <v>13</v>
      </c>
      <c r="AQ9" s="210"/>
      <c r="AR9" s="208"/>
      <c r="AS9" s="213" t="s">
        <v>14</v>
      </c>
      <c r="AT9" s="210"/>
      <c r="AU9" s="208"/>
      <c r="AV9" s="213" t="s">
        <v>15</v>
      </c>
      <c r="AW9" s="210"/>
      <c r="AX9" s="208"/>
      <c r="AY9" s="213" t="s">
        <v>16</v>
      </c>
      <c r="AZ9" s="210"/>
      <c r="BA9" s="208"/>
      <c r="BB9" s="213" t="s">
        <v>17</v>
      </c>
      <c r="BC9" s="210"/>
    </row>
    <row r="10" spans="2:55" s="200" customFormat="1" ht="15.75" customHeight="1">
      <c r="B10" s="208"/>
      <c r="C10" s="211" t="s">
        <v>193</v>
      </c>
      <c r="D10" s="210"/>
      <c r="E10" s="208"/>
      <c r="F10" s="211" t="s">
        <v>194</v>
      </c>
      <c r="G10" s="210"/>
      <c r="K10" s="202"/>
      <c r="O10" s="202"/>
      <c r="P10" s="202"/>
      <c r="Q10" s="202"/>
      <c r="R10" s="202"/>
      <c r="S10" s="202"/>
      <c r="T10" s="202"/>
      <c r="U10" s="202"/>
      <c r="V10" s="202"/>
      <c r="AL10" s="208"/>
      <c r="AM10" s="211" t="s">
        <v>195</v>
      </c>
      <c r="AN10" s="210"/>
      <c r="AO10" s="208"/>
      <c r="AP10" s="211" t="s">
        <v>196</v>
      </c>
      <c r="AQ10" s="210"/>
      <c r="AR10" s="208"/>
      <c r="AS10" s="211" t="s">
        <v>197</v>
      </c>
      <c r="AT10" s="210"/>
      <c r="AU10" s="208"/>
      <c r="AV10" s="211" t="s">
        <v>198</v>
      </c>
      <c r="AW10" s="210"/>
      <c r="AX10" s="208"/>
      <c r="AY10" s="211" t="s">
        <v>199</v>
      </c>
      <c r="AZ10" s="210"/>
      <c r="BA10" s="208"/>
      <c r="BB10" s="211" t="s">
        <v>200</v>
      </c>
      <c r="BC10" s="210"/>
    </row>
    <row r="11" spans="2:55" s="200" customFormat="1" ht="15.75" customHeight="1">
      <c r="B11" s="196" t="s">
        <v>467</v>
      </c>
      <c r="C11" s="197" t="s">
        <v>468</v>
      </c>
      <c r="D11" s="198" t="s">
        <v>469</v>
      </c>
      <c r="E11" s="196" t="s">
        <v>470</v>
      </c>
      <c r="F11" s="197" t="s">
        <v>471</v>
      </c>
      <c r="G11" s="198" t="s">
        <v>472</v>
      </c>
      <c r="K11" s="202"/>
      <c r="O11" s="202"/>
      <c r="P11" s="202"/>
      <c r="Q11" s="202"/>
      <c r="R11" s="202"/>
      <c r="S11" s="202"/>
      <c r="T11" s="202"/>
      <c r="U11" s="202"/>
      <c r="V11" s="202"/>
      <c r="AL11" s="196" t="s">
        <v>473</v>
      </c>
      <c r="AM11" s="197" t="s">
        <v>474</v>
      </c>
      <c r="AN11" s="198" t="s">
        <v>475</v>
      </c>
      <c r="AO11" s="196" t="s">
        <v>476</v>
      </c>
      <c r="AP11" s="197" t="s">
        <v>477</v>
      </c>
      <c r="AQ11" s="198" t="s">
        <v>478</v>
      </c>
      <c r="AR11" s="196" t="s">
        <v>479</v>
      </c>
      <c r="AS11" s="197" t="s">
        <v>480</v>
      </c>
      <c r="AT11" s="198" t="s">
        <v>481</v>
      </c>
      <c r="AU11" s="196" t="s">
        <v>482</v>
      </c>
      <c r="AV11" s="197" t="s">
        <v>483</v>
      </c>
      <c r="AW11" s="198" t="s">
        <v>481</v>
      </c>
      <c r="AX11" s="196" t="s">
        <v>484</v>
      </c>
      <c r="AY11" s="197" t="s">
        <v>485</v>
      </c>
      <c r="AZ11" s="198" t="s">
        <v>486</v>
      </c>
      <c r="BA11" s="196" t="s">
        <v>169</v>
      </c>
      <c r="BB11" s="197" t="s">
        <v>487</v>
      </c>
      <c r="BC11" s="198" t="s">
        <v>488</v>
      </c>
    </row>
    <row r="12" spans="2:55" s="200" customFormat="1" ht="15.75" customHeight="1">
      <c r="B12" s="205">
        <v>11</v>
      </c>
      <c r="C12" s="206"/>
      <c r="D12" s="207" t="s">
        <v>203</v>
      </c>
      <c r="E12" s="205">
        <v>12</v>
      </c>
      <c r="F12" s="206"/>
      <c r="G12" s="207">
        <v>24.31</v>
      </c>
      <c r="K12" s="202"/>
      <c r="O12" s="202"/>
      <c r="P12" s="202"/>
      <c r="Q12" s="202"/>
      <c r="R12" s="202"/>
      <c r="S12" s="202"/>
      <c r="T12" s="202"/>
      <c r="U12" s="202"/>
      <c r="V12" s="202"/>
      <c r="AL12" s="205">
        <v>13</v>
      </c>
      <c r="AM12" s="206"/>
      <c r="AN12" s="207" t="s">
        <v>204</v>
      </c>
      <c r="AO12" s="205">
        <v>14</v>
      </c>
      <c r="AP12" s="206"/>
      <c r="AQ12" s="207" t="s">
        <v>205</v>
      </c>
      <c r="AR12" s="205">
        <v>15</v>
      </c>
      <c r="AS12" s="206"/>
      <c r="AT12" s="207" t="s">
        <v>206</v>
      </c>
      <c r="AU12" s="205">
        <v>16</v>
      </c>
      <c r="AV12" s="206"/>
      <c r="AW12" s="207" t="s">
        <v>207</v>
      </c>
      <c r="AX12" s="205">
        <v>17</v>
      </c>
      <c r="AY12" s="206"/>
      <c r="AZ12" s="207" t="s">
        <v>208</v>
      </c>
      <c r="BA12" s="205">
        <v>18</v>
      </c>
      <c r="BB12" s="206"/>
      <c r="BC12" s="207" t="s">
        <v>209</v>
      </c>
    </row>
    <row r="13" spans="2:55" s="194" customFormat="1" ht="34.5" customHeight="1">
      <c r="B13" s="208"/>
      <c r="C13" s="209" t="s">
        <v>18</v>
      </c>
      <c r="D13" s="210"/>
      <c r="E13" s="208"/>
      <c r="F13" s="209" t="s">
        <v>19</v>
      </c>
      <c r="G13" s="210"/>
      <c r="H13" s="200"/>
      <c r="J13" s="200"/>
      <c r="K13" s="202"/>
      <c r="M13" s="200"/>
      <c r="N13" s="200"/>
      <c r="P13" s="200"/>
      <c r="Q13" s="200"/>
      <c r="S13" s="200"/>
      <c r="T13" s="200"/>
      <c r="V13" s="200"/>
      <c r="W13" s="200"/>
      <c r="Y13" s="200"/>
      <c r="Z13" s="200"/>
      <c r="AB13" s="200"/>
      <c r="AC13" s="200"/>
      <c r="AE13" s="200"/>
      <c r="AF13" s="200"/>
      <c r="AH13" s="200"/>
      <c r="AI13" s="200"/>
      <c r="AK13" s="200"/>
      <c r="AL13" s="208"/>
      <c r="AM13" s="209" t="s">
        <v>30</v>
      </c>
      <c r="AN13" s="210"/>
      <c r="AO13" s="208"/>
      <c r="AP13" s="209" t="s">
        <v>31</v>
      </c>
      <c r="AQ13" s="210"/>
      <c r="AR13" s="208"/>
      <c r="AS13" s="209" t="s">
        <v>32</v>
      </c>
      <c r="AT13" s="210"/>
      <c r="AU13" s="208"/>
      <c r="AV13" s="209" t="s">
        <v>33</v>
      </c>
      <c r="AW13" s="210"/>
      <c r="AX13" s="208"/>
      <c r="AY13" s="213" t="s">
        <v>34</v>
      </c>
      <c r="AZ13" s="210"/>
      <c r="BA13" s="208"/>
      <c r="BB13" s="213" t="s">
        <v>35</v>
      </c>
      <c r="BC13" s="210"/>
    </row>
    <row r="14" spans="2:55" s="200" customFormat="1" ht="15.75" customHeight="1">
      <c r="B14" s="208"/>
      <c r="C14" s="211" t="s">
        <v>210</v>
      </c>
      <c r="D14" s="210"/>
      <c r="E14" s="208"/>
      <c r="F14" s="211" t="s">
        <v>211</v>
      </c>
      <c r="G14" s="210"/>
      <c r="AL14" s="208"/>
      <c r="AM14" s="211" t="s">
        <v>212</v>
      </c>
      <c r="AN14" s="210"/>
      <c r="AO14" s="208"/>
      <c r="AP14" s="211" t="s">
        <v>213</v>
      </c>
      <c r="AQ14" s="210"/>
      <c r="AR14" s="208"/>
      <c r="AS14" s="211" t="s">
        <v>214</v>
      </c>
      <c r="AT14" s="210"/>
      <c r="AU14" s="208"/>
      <c r="AV14" s="211" t="s">
        <v>215</v>
      </c>
      <c r="AW14" s="210"/>
      <c r="AX14" s="208"/>
      <c r="AY14" s="211" t="s">
        <v>216</v>
      </c>
      <c r="AZ14" s="210"/>
      <c r="BA14" s="208"/>
      <c r="BB14" s="211" t="s">
        <v>217</v>
      </c>
      <c r="BC14" s="210"/>
    </row>
    <row r="15" spans="2:55" s="200" customFormat="1" ht="15.75" customHeight="1">
      <c r="B15" s="196" t="s">
        <v>489</v>
      </c>
      <c r="C15" s="197" t="s">
        <v>490</v>
      </c>
      <c r="D15" s="198" t="s">
        <v>491</v>
      </c>
      <c r="E15" s="196" t="s">
        <v>468</v>
      </c>
      <c r="F15" s="197" t="s">
        <v>492</v>
      </c>
      <c r="G15" s="198" t="s">
        <v>493</v>
      </c>
      <c r="I15" s="200" t="s">
        <v>4</v>
      </c>
      <c r="L15" s="200" t="s">
        <v>5</v>
      </c>
      <c r="O15" s="200" t="s">
        <v>6</v>
      </c>
      <c r="R15" s="200" t="s">
        <v>7</v>
      </c>
      <c r="U15" s="200" t="s">
        <v>8</v>
      </c>
      <c r="W15" s="212" t="s">
        <v>219</v>
      </c>
      <c r="X15" s="212"/>
      <c r="Y15" s="212"/>
      <c r="Z15" s="212"/>
      <c r="AA15" s="212"/>
      <c r="AB15" s="212"/>
      <c r="AC15" s="212"/>
      <c r="AD15" s="212"/>
      <c r="AE15" s="212"/>
      <c r="AG15" s="200" t="s">
        <v>28</v>
      </c>
      <c r="AJ15" s="200" t="s">
        <v>29</v>
      </c>
      <c r="AL15" s="196" t="s">
        <v>470</v>
      </c>
      <c r="AM15" s="197" t="s">
        <v>494</v>
      </c>
      <c r="AN15" s="198" t="s">
        <v>495</v>
      </c>
      <c r="AO15" s="196" t="s">
        <v>496</v>
      </c>
      <c r="AP15" s="197" t="s">
        <v>497</v>
      </c>
      <c r="AQ15" s="198" t="s">
        <v>498</v>
      </c>
      <c r="AR15" s="196" t="s">
        <v>499</v>
      </c>
      <c r="AS15" s="197" t="s">
        <v>500</v>
      </c>
      <c r="AT15" s="198" t="s">
        <v>501</v>
      </c>
      <c r="AU15" s="196" t="s">
        <v>502</v>
      </c>
      <c r="AV15" s="197" t="s">
        <v>503</v>
      </c>
      <c r="AW15" s="198" t="s">
        <v>504</v>
      </c>
      <c r="AX15" s="196" t="s">
        <v>505</v>
      </c>
      <c r="AY15" s="197" t="s">
        <v>506</v>
      </c>
      <c r="AZ15" s="198" t="s">
        <v>467</v>
      </c>
      <c r="BA15" s="196" t="s">
        <v>169</v>
      </c>
      <c r="BB15" s="197" t="s">
        <v>475</v>
      </c>
      <c r="BC15" s="198" t="s">
        <v>507</v>
      </c>
    </row>
    <row r="16" spans="2:55" s="200" customFormat="1" ht="15.75" customHeight="1">
      <c r="B16" s="205">
        <v>19</v>
      </c>
      <c r="C16" s="206"/>
      <c r="D16" s="207">
        <v>39.1</v>
      </c>
      <c r="E16" s="205">
        <v>20</v>
      </c>
      <c r="F16" s="206"/>
      <c r="G16" s="207" t="s">
        <v>221</v>
      </c>
      <c r="H16" s="205">
        <v>21</v>
      </c>
      <c r="I16" s="206"/>
      <c r="J16" s="207" t="s">
        <v>222</v>
      </c>
      <c r="K16" s="205">
        <v>22</v>
      </c>
      <c r="L16" s="206"/>
      <c r="M16" s="207" t="s">
        <v>223</v>
      </c>
      <c r="N16" s="205">
        <v>23</v>
      </c>
      <c r="O16" s="206"/>
      <c r="P16" s="207" t="s">
        <v>224</v>
      </c>
      <c r="Q16" s="205">
        <v>24</v>
      </c>
      <c r="R16" s="206"/>
      <c r="S16" s="207" t="s">
        <v>225</v>
      </c>
      <c r="T16" s="205">
        <v>25</v>
      </c>
      <c r="U16" s="206"/>
      <c r="V16" s="207" t="s">
        <v>226</v>
      </c>
      <c r="W16" s="205">
        <v>26</v>
      </c>
      <c r="X16" s="206"/>
      <c r="Y16" s="207" t="s">
        <v>227</v>
      </c>
      <c r="Z16" s="205">
        <v>27</v>
      </c>
      <c r="AA16" s="206"/>
      <c r="AB16" s="207" t="s">
        <v>228</v>
      </c>
      <c r="AC16" s="205">
        <v>28</v>
      </c>
      <c r="AD16" s="206"/>
      <c r="AE16" s="207" t="s">
        <v>229</v>
      </c>
      <c r="AF16" s="205">
        <v>29</v>
      </c>
      <c r="AG16" s="206"/>
      <c r="AH16" s="207" t="s">
        <v>230</v>
      </c>
      <c r="AI16" s="205">
        <v>30</v>
      </c>
      <c r="AJ16" s="206"/>
      <c r="AK16" s="207" t="s">
        <v>231</v>
      </c>
      <c r="AL16" s="205">
        <v>31</v>
      </c>
      <c r="AM16" s="206"/>
      <c r="AN16" s="207" t="s">
        <v>232</v>
      </c>
      <c r="AO16" s="205">
        <v>32</v>
      </c>
      <c r="AP16" s="206"/>
      <c r="AQ16" s="207" t="s">
        <v>233</v>
      </c>
      <c r="AR16" s="205">
        <v>33</v>
      </c>
      <c r="AS16" s="206"/>
      <c r="AT16" s="207" t="s">
        <v>234</v>
      </c>
      <c r="AU16" s="205">
        <v>34</v>
      </c>
      <c r="AV16" s="206"/>
      <c r="AW16" s="207" t="s">
        <v>235</v>
      </c>
      <c r="AX16" s="205">
        <v>35</v>
      </c>
      <c r="AY16" s="206"/>
      <c r="AZ16" s="207" t="s">
        <v>236</v>
      </c>
      <c r="BA16" s="205">
        <v>36</v>
      </c>
      <c r="BB16" s="206"/>
      <c r="BC16" s="207" t="s">
        <v>237</v>
      </c>
    </row>
    <row r="17" spans="2:55" s="194" customFormat="1" ht="34.5" customHeight="1">
      <c r="B17" s="208"/>
      <c r="C17" s="209" t="s">
        <v>36</v>
      </c>
      <c r="D17" s="210"/>
      <c r="E17" s="208"/>
      <c r="F17" s="209" t="s">
        <v>37</v>
      </c>
      <c r="G17" s="210"/>
      <c r="H17" s="208"/>
      <c r="I17" s="209" t="s">
        <v>38</v>
      </c>
      <c r="J17" s="210"/>
      <c r="K17" s="208"/>
      <c r="L17" s="209" t="s">
        <v>39</v>
      </c>
      <c r="M17" s="210"/>
      <c r="N17" s="208"/>
      <c r="O17" s="209" t="s">
        <v>40</v>
      </c>
      <c r="P17" s="210"/>
      <c r="Q17" s="208"/>
      <c r="R17" s="209" t="s">
        <v>41</v>
      </c>
      <c r="S17" s="210"/>
      <c r="T17" s="208"/>
      <c r="U17" s="209" t="s">
        <v>42</v>
      </c>
      <c r="V17" s="210"/>
      <c r="W17" s="208"/>
      <c r="X17" s="209" t="s">
        <v>43</v>
      </c>
      <c r="Y17" s="210"/>
      <c r="Z17" s="208"/>
      <c r="AA17" s="209" t="s">
        <v>44</v>
      </c>
      <c r="AB17" s="210"/>
      <c r="AC17" s="208"/>
      <c r="AD17" s="209" t="s">
        <v>45</v>
      </c>
      <c r="AE17" s="210"/>
      <c r="AF17" s="208"/>
      <c r="AG17" s="209" t="s">
        <v>46</v>
      </c>
      <c r="AH17" s="210"/>
      <c r="AI17" s="208"/>
      <c r="AJ17" s="209" t="s">
        <v>47</v>
      </c>
      <c r="AK17" s="210"/>
      <c r="AL17" s="208"/>
      <c r="AM17" s="209" t="s">
        <v>48</v>
      </c>
      <c r="AN17" s="210"/>
      <c r="AO17" s="208"/>
      <c r="AP17" s="209" t="s">
        <v>49</v>
      </c>
      <c r="AQ17" s="210"/>
      <c r="AR17" s="208"/>
      <c r="AS17" s="209" t="s">
        <v>50</v>
      </c>
      <c r="AT17" s="210"/>
      <c r="AU17" s="208"/>
      <c r="AV17" s="209" t="s">
        <v>51</v>
      </c>
      <c r="AW17" s="210"/>
      <c r="AX17" s="208"/>
      <c r="AY17" s="214" t="s">
        <v>52</v>
      </c>
      <c r="AZ17" s="210"/>
      <c r="BA17" s="208"/>
      <c r="BB17" s="213" t="s">
        <v>53</v>
      </c>
      <c r="BC17" s="210"/>
    </row>
    <row r="18" spans="2:55" s="200" customFormat="1" ht="15.75" customHeight="1">
      <c r="B18" s="208"/>
      <c r="C18" s="211" t="s">
        <v>238</v>
      </c>
      <c r="D18" s="210"/>
      <c r="E18" s="208"/>
      <c r="F18" s="211" t="s">
        <v>239</v>
      </c>
      <c r="G18" s="210"/>
      <c r="H18" s="208"/>
      <c r="I18" s="211" t="s">
        <v>240</v>
      </c>
      <c r="J18" s="210"/>
      <c r="K18" s="208"/>
      <c r="L18" s="211" t="s">
        <v>241</v>
      </c>
      <c r="M18" s="210"/>
      <c r="N18" s="208"/>
      <c r="O18" s="211" t="s">
        <v>242</v>
      </c>
      <c r="P18" s="210"/>
      <c r="Q18" s="208"/>
      <c r="R18" s="211" t="s">
        <v>243</v>
      </c>
      <c r="S18" s="210"/>
      <c r="T18" s="208"/>
      <c r="U18" s="211" t="s">
        <v>244</v>
      </c>
      <c r="V18" s="210"/>
      <c r="W18" s="208"/>
      <c r="X18" s="211" t="s">
        <v>245</v>
      </c>
      <c r="Y18" s="210"/>
      <c r="Z18" s="208"/>
      <c r="AA18" s="211" t="s">
        <v>246</v>
      </c>
      <c r="AB18" s="210"/>
      <c r="AC18" s="208"/>
      <c r="AD18" s="211" t="s">
        <v>247</v>
      </c>
      <c r="AE18" s="210"/>
      <c r="AF18" s="208"/>
      <c r="AG18" s="211" t="s">
        <v>248</v>
      </c>
      <c r="AH18" s="210"/>
      <c r="AI18" s="208"/>
      <c r="AJ18" s="211" t="s">
        <v>249</v>
      </c>
      <c r="AK18" s="210"/>
      <c r="AL18" s="208"/>
      <c r="AM18" s="211" t="s">
        <v>250</v>
      </c>
      <c r="AN18" s="210"/>
      <c r="AO18" s="208"/>
      <c r="AP18" s="211" t="s">
        <v>251</v>
      </c>
      <c r="AQ18" s="210"/>
      <c r="AR18" s="208"/>
      <c r="AS18" s="211" t="s">
        <v>252</v>
      </c>
      <c r="AT18" s="210"/>
      <c r="AU18" s="208"/>
      <c r="AV18" s="211" t="s">
        <v>253</v>
      </c>
      <c r="AW18" s="210"/>
      <c r="AX18" s="208"/>
      <c r="AY18" s="211" t="s">
        <v>254</v>
      </c>
      <c r="AZ18" s="210"/>
      <c r="BA18" s="208"/>
      <c r="BB18" s="211" t="s">
        <v>255</v>
      </c>
      <c r="BC18" s="210"/>
    </row>
    <row r="19" spans="2:55" s="200" customFormat="1" ht="15.75" customHeight="1">
      <c r="B19" s="196" t="s">
        <v>478</v>
      </c>
      <c r="C19" s="197" t="s">
        <v>508</v>
      </c>
      <c r="D19" s="198" t="s">
        <v>509</v>
      </c>
      <c r="E19" s="196" t="s">
        <v>510</v>
      </c>
      <c r="F19" s="197" t="s">
        <v>496</v>
      </c>
      <c r="G19" s="198" t="s">
        <v>511</v>
      </c>
      <c r="H19" s="196" t="s">
        <v>512</v>
      </c>
      <c r="I19" s="197" t="s">
        <v>513</v>
      </c>
      <c r="J19" s="198" t="s">
        <v>514</v>
      </c>
      <c r="K19" s="196" t="s">
        <v>498</v>
      </c>
      <c r="L19" s="197" t="s">
        <v>498</v>
      </c>
      <c r="M19" s="198" t="s">
        <v>515</v>
      </c>
      <c r="N19" s="196" t="s">
        <v>515</v>
      </c>
      <c r="O19" s="197" t="s">
        <v>516</v>
      </c>
      <c r="P19" s="198" t="s">
        <v>517</v>
      </c>
      <c r="Q19" s="196" t="s">
        <v>518</v>
      </c>
      <c r="R19" s="197" t="s">
        <v>494</v>
      </c>
      <c r="S19" s="198" t="s">
        <v>519</v>
      </c>
      <c r="T19" s="196" t="s">
        <v>493</v>
      </c>
      <c r="U19" s="197" t="s">
        <v>520</v>
      </c>
      <c r="V19" s="198" t="s">
        <v>521</v>
      </c>
      <c r="W19" s="196" t="s">
        <v>522</v>
      </c>
      <c r="X19" s="197" t="s">
        <v>520</v>
      </c>
      <c r="Y19" s="198" t="s">
        <v>523</v>
      </c>
      <c r="Z19" s="196" t="s">
        <v>524</v>
      </c>
      <c r="AA19" s="197" t="s">
        <v>525</v>
      </c>
      <c r="AB19" s="198" t="s">
        <v>526</v>
      </c>
      <c r="AC19" s="196" t="s">
        <v>527</v>
      </c>
      <c r="AD19" s="197" t="s">
        <v>528</v>
      </c>
      <c r="AE19" s="198" t="s">
        <v>529</v>
      </c>
      <c r="AF19" s="196" t="s">
        <v>527</v>
      </c>
      <c r="AG19" s="197" t="s">
        <v>520</v>
      </c>
      <c r="AH19" s="198" t="s">
        <v>501</v>
      </c>
      <c r="AI19" s="196" t="s">
        <v>530</v>
      </c>
      <c r="AJ19" s="197" t="s">
        <v>526</v>
      </c>
      <c r="AK19" s="198" t="s">
        <v>531</v>
      </c>
      <c r="AL19" s="196" t="s">
        <v>532</v>
      </c>
      <c r="AM19" s="197" t="s">
        <v>523</v>
      </c>
      <c r="AN19" s="198" t="s">
        <v>533</v>
      </c>
      <c r="AO19" s="196" t="s">
        <v>534</v>
      </c>
      <c r="AP19" s="197" t="s">
        <v>516</v>
      </c>
      <c r="AQ19" s="198" t="s">
        <v>535</v>
      </c>
      <c r="AR19" s="196" t="s">
        <v>456</v>
      </c>
      <c r="AS19" s="197" t="s">
        <v>512</v>
      </c>
      <c r="AT19" s="198" t="s">
        <v>536</v>
      </c>
      <c r="AU19" s="196" t="s">
        <v>537</v>
      </c>
      <c r="AV19" s="197" t="s">
        <v>525</v>
      </c>
      <c r="AW19" s="198" t="s">
        <v>538</v>
      </c>
      <c r="AX19" s="196" t="s">
        <v>539</v>
      </c>
      <c r="AY19" s="197" t="s">
        <v>540</v>
      </c>
      <c r="AZ19" s="198" t="s">
        <v>472</v>
      </c>
      <c r="BA19" s="196" t="s">
        <v>169</v>
      </c>
      <c r="BB19" s="197" t="s">
        <v>541</v>
      </c>
      <c r="BC19" s="198" t="s">
        <v>542</v>
      </c>
    </row>
    <row r="20" spans="2:55" s="200" customFormat="1" ht="15.75" customHeight="1">
      <c r="B20" s="205">
        <v>37</v>
      </c>
      <c r="C20" s="206"/>
      <c r="D20" s="207">
        <v>85.47</v>
      </c>
      <c r="E20" s="205">
        <v>38</v>
      </c>
      <c r="F20" s="206"/>
      <c r="G20" s="207" t="s">
        <v>256</v>
      </c>
      <c r="H20" s="205">
        <v>39</v>
      </c>
      <c r="I20" s="206"/>
      <c r="J20" s="207" t="s">
        <v>257</v>
      </c>
      <c r="K20" s="205">
        <v>40</v>
      </c>
      <c r="L20" s="206"/>
      <c r="M20" s="207" t="s">
        <v>258</v>
      </c>
      <c r="N20" s="205">
        <v>41</v>
      </c>
      <c r="O20" s="206"/>
      <c r="P20" s="207" t="s">
        <v>259</v>
      </c>
      <c r="Q20" s="205">
        <v>42</v>
      </c>
      <c r="R20" s="206"/>
      <c r="S20" s="207" t="s">
        <v>260</v>
      </c>
      <c r="T20" s="205">
        <v>43</v>
      </c>
      <c r="U20" s="206"/>
      <c r="V20" s="207" t="s">
        <v>261</v>
      </c>
      <c r="W20" s="205">
        <v>44</v>
      </c>
      <c r="X20" s="206"/>
      <c r="Y20" s="207" t="s">
        <v>262</v>
      </c>
      <c r="Z20" s="205">
        <v>45</v>
      </c>
      <c r="AA20" s="206"/>
      <c r="AB20" s="207" t="s">
        <v>263</v>
      </c>
      <c r="AC20" s="205">
        <v>46</v>
      </c>
      <c r="AD20" s="206"/>
      <c r="AE20" s="207" t="s">
        <v>264</v>
      </c>
      <c r="AF20" s="205">
        <v>47</v>
      </c>
      <c r="AG20" s="206"/>
      <c r="AH20" s="207" t="s">
        <v>265</v>
      </c>
      <c r="AI20" s="205">
        <v>48</v>
      </c>
      <c r="AJ20" s="206"/>
      <c r="AK20" s="207" t="s">
        <v>266</v>
      </c>
      <c r="AL20" s="205">
        <v>49</v>
      </c>
      <c r="AM20" s="206"/>
      <c r="AN20" s="207" t="s">
        <v>267</v>
      </c>
      <c r="AO20" s="205">
        <v>50</v>
      </c>
      <c r="AP20" s="206"/>
      <c r="AQ20" s="207" t="s">
        <v>268</v>
      </c>
      <c r="AR20" s="205">
        <v>51</v>
      </c>
      <c r="AS20" s="206"/>
      <c r="AT20" s="207" t="s">
        <v>269</v>
      </c>
      <c r="AU20" s="205">
        <v>52</v>
      </c>
      <c r="AV20" s="206"/>
      <c r="AW20" s="207" t="s">
        <v>270</v>
      </c>
      <c r="AX20" s="205">
        <v>53</v>
      </c>
      <c r="AY20" s="206"/>
      <c r="AZ20" s="207" t="s">
        <v>271</v>
      </c>
      <c r="BA20" s="205">
        <v>54</v>
      </c>
      <c r="BB20" s="206"/>
      <c r="BC20" s="207" t="s">
        <v>272</v>
      </c>
    </row>
    <row r="21" spans="2:55" s="194" customFormat="1" ht="34.5" customHeight="1">
      <c r="B21" s="208"/>
      <c r="C21" s="209" t="s">
        <v>54</v>
      </c>
      <c r="D21" s="210"/>
      <c r="E21" s="208"/>
      <c r="F21" s="209" t="s">
        <v>55</v>
      </c>
      <c r="G21" s="210"/>
      <c r="H21" s="208"/>
      <c r="I21" s="209" t="s">
        <v>56</v>
      </c>
      <c r="J21" s="210"/>
      <c r="K21" s="208"/>
      <c r="L21" s="209" t="s">
        <v>57</v>
      </c>
      <c r="M21" s="210"/>
      <c r="N21" s="208"/>
      <c r="O21" s="209" t="s">
        <v>58</v>
      </c>
      <c r="P21" s="210"/>
      <c r="Q21" s="208"/>
      <c r="R21" s="209" t="s">
        <v>59</v>
      </c>
      <c r="S21" s="210"/>
      <c r="T21" s="208"/>
      <c r="U21" s="209" t="s">
        <v>60</v>
      </c>
      <c r="V21" s="210"/>
      <c r="W21" s="208"/>
      <c r="X21" s="209" t="s">
        <v>61</v>
      </c>
      <c r="Y21" s="210"/>
      <c r="Z21" s="208"/>
      <c r="AA21" s="209" t="s">
        <v>62</v>
      </c>
      <c r="AB21" s="210"/>
      <c r="AC21" s="208"/>
      <c r="AD21" s="209" t="s">
        <v>63</v>
      </c>
      <c r="AE21" s="210"/>
      <c r="AF21" s="208"/>
      <c r="AG21" s="209" t="s">
        <v>64</v>
      </c>
      <c r="AH21" s="210"/>
      <c r="AI21" s="208"/>
      <c r="AJ21" s="209" t="s">
        <v>65</v>
      </c>
      <c r="AK21" s="210"/>
      <c r="AL21" s="208"/>
      <c r="AM21" s="209" t="s">
        <v>66</v>
      </c>
      <c r="AN21" s="210"/>
      <c r="AO21" s="208"/>
      <c r="AP21" s="209" t="s">
        <v>67</v>
      </c>
      <c r="AQ21" s="210"/>
      <c r="AR21" s="208"/>
      <c r="AS21" s="209" t="s">
        <v>68</v>
      </c>
      <c r="AT21" s="210"/>
      <c r="AU21" s="208"/>
      <c r="AV21" s="209" t="s">
        <v>69</v>
      </c>
      <c r="AW21" s="210"/>
      <c r="AX21" s="208"/>
      <c r="AY21" s="209" t="s">
        <v>70</v>
      </c>
      <c r="AZ21" s="210"/>
      <c r="BA21" s="208"/>
      <c r="BB21" s="213" t="s">
        <v>71</v>
      </c>
      <c r="BC21" s="210"/>
    </row>
    <row r="22" spans="2:55" s="200" customFormat="1" ht="15.75" customHeight="1">
      <c r="B22" s="208"/>
      <c r="C22" s="211" t="s">
        <v>273</v>
      </c>
      <c r="D22" s="210"/>
      <c r="E22" s="208"/>
      <c r="F22" s="211" t="s">
        <v>274</v>
      </c>
      <c r="G22" s="210"/>
      <c r="H22" s="208"/>
      <c r="I22" s="211" t="s">
        <v>275</v>
      </c>
      <c r="J22" s="210"/>
      <c r="K22" s="208"/>
      <c r="L22" s="211" t="s">
        <v>276</v>
      </c>
      <c r="M22" s="210"/>
      <c r="N22" s="208"/>
      <c r="O22" s="211" t="s">
        <v>277</v>
      </c>
      <c r="P22" s="210"/>
      <c r="Q22" s="208"/>
      <c r="R22" s="211" t="s">
        <v>278</v>
      </c>
      <c r="S22" s="210"/>
      <c r="T22" s="208"/>
      <c r="U22" s="211" t="s">
        <v>279</v>
      </c>
      <c r="V22" s="210"/>
      <c r="W22" s="208"/>
      <c r="X22" s="211" t="s">
        <v>280</v>
      </c>
      <c r="Y22" s="210"/>
      <c r="Z22" s="208"/>
      <c r="AA22" s="211" t="s">
        <v>281</v>
      </c>
      <c r="AB22" s="210"/>
      <c r="AC22" s="208"/>
      <c r="AD22" s="211" t="s">
        <v>282</v>
      </c>
      <c r="AE22" s="210"/>
      <c r="AF22" s="208"/>
      <c r="AG22" s="211" t="s">
        <v>283</v>
      </c>
      <c r="AH22" s="210"/>
      <c r="AI22" s="208"/>
      <c r="AJ22" s="211" t="s">
        <v>284</v>
      </c>
      <c r="AK22" s="210"/>
      <c r="AL22" s="208"/>
      <c r="AM22" s="211" t="s">
        <v>285</v>
      </c>
      <c r="AN22" s="210"/>
      <c r="AO22" s="208"/>
      <c r="AP22" s="211" t="s">
        <v>286</v>
      </c>
      <c r="AQ22" s="210"/>
      <c r="AR22" s="208"/>
      <c r="AS22" s="211" t="s">
        <v>287</v>
      </c>
      <c r="AT22" s="210"/>
      <c r="AU22" s="208"/>
      <c r="AV22" s="211" t="s">
        <v>288</v>
      </c>
      <c r="AW22" s="210"/>
      <c r="AX22" s="208"/>
      <c r="AY22" s="211" t="s">
        <v>289</v>
      </c>
      <c r="AZ22" s="210"/>
      <c r="BA22" s="208"/>
      <c r="BB22" s="211" t="s">
        <v>290</v>
      </c>
      <c r="BC22" s="210"/>
    </row>
    <row r="23" spans="2:55" s="200" customFormat="1" ht="15.75" customHeight="1">
      <c r="B23" s="196" t="s">
        <v>543</v>
      </c>
      <c r="C23" s="197" t="s">
        <v>544</v>
      </c>
      <c r="D23" s="198" t="s">
        <v>537</v>
      </c>
      <c r="E23" s="196" t="s">
        <v>506</v>
      </c>
      <c r="F23" s="197" t="s">
        <v>545</v>
      </c>
      <c r="G23" s="198" t="s">
        <v>546</v>
      </c>
      <c r="H23" s="196" t="s">
        <v>540</v>
      </c>
      <c r="I23" s="197" t="s">
        <v>514</v>
      </c>
      <c r="J23" s="198" t="s">
        <v>547</v>
      </c>
      <c r="K23" s="196" t="s">
        <v>516</v>
      </c>
      <c r="L23" s="197" t="s">
        <v>515</v>
      </c>
      <c r="M23" s="198" t="s">
        <v>493</v>
      </c>
      <c r="N23" s="196" t="s">
        <v>468</v>
      </c>
      <c r="O23" s="197" t="s">
        <v>517</v>
      </c>
      <c r="P23" s="198" t="s">
        <v>548</v>
      </c>
      <c r="Q23" s="196" t="s">
        <v>519</v>
      </c>
      <c r="R23" s="197" t="s">
        <v>538</v>
      </c>
      <c r="S23" s="198" t="s">
        <v>536</v>
      </c>
      <c r="T23" s="196" t="s">
        <v>492</v>
      </c>
      <c r="U23" s="197" t="s">
        <v>504</v>
      </c>
      <c r="V23" s="198" t="s">
        <v>492</v>
      </c>
      <c r="W23" s="196" t="s">
        <v>549</v>
      </c>
      <c r="X23" s="197" t="s">
        <v>526</v>
      </c>
      <c r="Y23" s="198" t="s">
        <v>517</v>
      </c>
      <c r="Z23" s="196" t="s">
        <v>515</v>
      </c>
      <c r="AA23" s="197" t="s">
        <v>526</v>
      </c>
      <c r="AB23" s="198" t="s">
        <v>517</v>
      </c>
      <c r="AC23" s="196" t="s">
        <v>521</v>
      </c>
      <c r="AD23" s="197" t="s">
        <v>501</v>
      </c>
      <c r="AE23" s="198" t="s">
        <v>535</v>
      </c>
      <c r="AF23" s="196" t="s">
        <v>549</v>
      </c>
      <c r="AG23" s="197" t="s">
        <v>517</v>
      </c>
      <c r="AH23" s="198" t="s">
        <v>513</v>
      </c>
      <c r="AI23" s="196" t="s">
        <v>548</v>
      </c>
      <c r="AJ23" s="197" t="s">
        <v>533</v>
      </c>
      <c r="AK23" s="198" t="s">
        <v>550</v>
      </c>
      <c r="AL23" s="196" t="s">
        <v>551</v>
      </c>
      <c r="AM23" s="197" t="s">
        <v>513</v>
      </c>
      <c r="AN23" s="198" t="s">
        <v>530</v>
      </c>
      <c r="AO23" s="196" t="s">
        <v>552</v>
      </c>
      <c r="AP23" s="197" t="s">
        <v>533</v>
      </c>
      <c r="AQ23" s="198" t="s">
        <v>514</v>
      </c>
      <c r="AR23" s="196" t="s">
        <v>532</v>
      </c>
      <c r="AS23" s="197" t="s">
        <v>538</v>
      </c>
      <c r="AT23" s="198" t="s">
        <v>553</v>
      </c>
      <c r="AU23" s="196" t="s">
        <v>473</v>
      </c>
      <c r="AV23" s="197" t="s">
        <v>492</v>
      </c>
      <c r="AW23" s="198" t="s">
        <v>549</v>
      </c>
      <c r="AX23" s="196" t="s">
        <v>554</v>
      </c>
      <c r="AY23" s="197" t="s">
        <v>555</v>
      </c>
      <c r="AZ23" s="198" t="s">
        <v>498</v>
      </c>
      <c r="BA23" s="196" t="s">
        <v>556</v>
      </c>
      <c r="BB23" s="197" t="s">
        <v>557</v>
      </c>
      <c r="BC23" s="198" t="s">
        <v>529</v>
      </c>
    </row>
    <row r="24" spans="2:55" s="200" customFormat="1" ht="15.75" customHeight="1">
      <c r="B24" s="205">
        <v>55</v>
      </c>
      <c r="C24" s="206"/>
      <c r="D24" s="207" t="s">
        <v>291</v>
      </c>
      <c r="E24" s="205">
        <v>56</v>
      </c>
      <c r="F24" s="206"/>
      <c r="G24" s="207" t="s">
        <v>292</v>
      </c>
      <c r="K24" s="205">
        <v>72</v>
      </c>
      <c r="L24" s="206"/>
      <c r="M24" s="207" t="s">
        <v>293</v>
      </c>
      <c r="N24" s="205">
        <v>73</v>
      </c>
      <c r="O24" s="206"/>
      <c r="P24" s="207" t="s">
        <v>294</v>
      </c>
      <c r="Q24" s="205">
        <v>74</v>
      </c>
      <c r="R24" s="206"/>
      <c r="S24" s="207" t="s">
        <v>295</v>
      </c>
      <c r="T24" s="205">
        <v>75</v>
      </c>
      <c r="U24" s="206"/>
      <c r="V24" s="207" t="s">
        <v>296</v>
      </c>
      <c r="W24" s="205">
        <v>76</v>
      </c>
      <c r="X24" s="206"/>
      <c r="Y24" s="207" t="s">
        <v>297</v>
      </c>
      <c r="Z24" s="205">
        <v>77</v>
      </c>
      <c r="AA24" s="206"/>
      <c r="AB24" s="207" t="s">
        <v>298</v>
      </c>
      <c r="AC24" s="205">
        <v>78</v>
      </c>
      <c r="AD24" s="206"/>
      <c r="AE24" s="207" t="s">
        <v>299</v>
      </c>
      <c r="AF24" s="205">
        <v>79</v>
      </c>
      <c r="AG24" s="206"/>
      <c r="AH24" s="207" t="s">
        <v>300</v>
      </c>
      <c r="AI24" s="205">
        <v>80</v>
      </c>
      <c r="AJ24" s="206"/>
      <c r="AK24" s="207" t="s">
        <v>301</v>
      </c>
      <c r="AL24" s="205">
        <v>81</v>
      </c>
      <c r="AM24" s="206"/>
      <c r="AN24" s="207" t="s">
        <v>302</v>
      </c>
      <c r="AO24" s="205">
        <v>82</v>
      </c>
      <c r="AP24" s="206"/>
      <c r="AQ24" s="207" t="s">
        <v>303</v>
      </c>
      <c r="AR24" s="205">
        <v>83</v>
      </c>
      <c r="AS24" s="206"/>
      <c r="AT24" s="207" t="s">
        <v>304</v>
      </c>
      <c r="AU24" s="205">
        <v>84</v>
      </c>
      <c r="AV24" s="206"/>
      <c r="AW24" s="207" t="s">
        <v>305</v>
      </c>
      <c r="AX24" s="205">
        <v>85</v>
      </c>
      <c r="AY24" s="206"/>
      <c r="AZ24" s="207" t="s">
        <v>306</v>
      </c>
      <c r="BA24" s="205">
        <v>86</v>
      </c>
      <c r="BB24" s="206"/>
      <c r="BC24" s="207" t="s">
        <v>307</v>
      </c>
    </row>
    <row r="25" spans="2:55" s="194" customFormat="1" ht="34.5" customHeight="1">
      <c r="B25" s="208"/>
      <c r="C25" s="209" t="s">
        <v>72</v>
      </c>
      <c r="D25" s="210"/>
      <c r="E25" s="208"/>
      <c r="F25" s="209" t="s">
        <v>73</v>
      </c>
      <c r="G25" s="210"/>
      <c r="H25" s="200"/>
      <c r="I25" s="200" t="s">
        <v>308</v>
      </c>
      <c r="J25" s="200"/>
      <c r="K25" s="208"/>
      <c r="L25" s="209" t="s">
        <v>74</v>
      </c>
      <c r="M25" s="210"/>
      <c r="N25" s="208"/>
      <c r="O25" s="209" t="s">
        <v>75</v>
      </c>
      <c r="P25" s="210"/>
      <c r="Q25" s="208"/>
      <c r="R25" s="209" t="s">
        <v>76</v>
      </c>
      <c r="S25" s="210"/>
      <c r="T25" s="208"/>
      <c r="U25" s="209" t="s">
        <v>77</v>
      </c>
      <c r="V25" s="210"/>
      <c r="W25" s="208"/>
      <c r="X25" s="209" t="s">
        <v>78</v>
      </c>
      <c r="Y25" s="210"/>
      <c r="Z25" s="208"/>
      <c r="AA25" s="209" t="s">
        <v>79</v>
      </c>
      <c r="AB25" s="210"/>
      <c r="AC25" s="208"/>
      <c r="AD25" s="209" t="s">
        <v>80</v>
      </c>
      <c r="AE25" s="210"/>
      <c r="AF25" s="208"/>
      <c r="AG25" s="209" t="s">
        <v>81</v>
      </c>
      <c r="AH25" s="210"/>
      <c r="AI25" s="208"/>
      <c r="AJ25" s="214" t="s">
        <v>82</v>
      </c>
      <c r="AK25" s="210"/>
      <c r="AL25" s="208"/>
      <c r="AM25" s="209" t="s">
        <v>83</v>
      </c>
      <c r="AN25" s="210"/>
      <c r="AO25" s="208"/>
      <c r="AP25" s="209" t="s">
        <v>84</v>
      </c>
      <c r="AQ25" s="210"/>
      <c r="AR25" s="208"/>
      <c r="AS25" s="209" t="s">
        <v>85</v>
      </c>
      <c r="AT25" s="210"/>
      <c r="AU25" s="208"/>
      <c r="AV25" s="209" t="s">
        <v>86</v>
      </c>
      <c r="AW25" s="210"/>
      <c r="AX25" s="208"/>
      <c r="AY25" s="209" t="s">
        <v>87</v>
      </c>
      <c r="AZ25" s="210"/>
      <c r="BA25" s="208"/>
      <c r="BB25" s="213" t="s">
        <v>88</v>
      </c>
      <c r="BC25" s="210"/>
    </row>
    <row r="26" spans="2:55" s="200" customFormat="1" ht="15.75" customHeight="1">
      <c r="B26" s="208"/>
      <c r="C26" s="211" t="s">
        <v>309</v>
      </c>
      <c r="D26" s="210"/>
      <c r="E26" s="208"/>
      <c r="F26" s="211" t="s">
        <v>310</v>
      </c>
      <c r="G26" s="210"/>
      <c r="K26" s="208"/>
      <c r="L26" s="211" t="s">
        <v>311</v>
      </c>
      <c r="M26" s="210"/>
      <c r="N26" s="208"/>
      <c r="O26" s="211" t="s">
        <v>312</v>
      </c>
      <c r="P26" s="210"/>
      <c r="Q26" s="208"/>
      <c r="R26" s="211" t="s">
        <v>313</v>
      </c>
      <c r="S26" s="210"/>
      <c r="T26" s="208"/>
      <c r="U26" s="211" t="s">
        <v>314</v>
      </c>
      <c r="V26" s="210"/>
      <c r="W26" s="208"/>
      <c r="X26" s="211" t="s">
        <v>315</v>
      </c>
      <c r="Y26" s="210"/>
      <c r="Z26" s="208"/>
      <c r="AA26" s="211" t="s">
        <v>316</v>
      </c>
      <c r="AB26" s="210"/>
      <c r="AC26" s="208"/>
      <c r="AD26" s="211" t="s">
        <v>317</v>
      </c>
      <c r="AE26" s="210"/>
      <c r="AF26" s="208"/>
      <c r="AG26" s="211" t="s">
        <v>318</v>
      </c>
      <c r="AH26" s="210"/>
      <c r="AI26" s="208"/>
      <c r="AJ26" s="211" t="s">
        <v>319</v>
      </c>
      <c r="AK26" s="210"/>
      <c r="AL26" s="208"/>
      <c r="AM26" s="211" t="s">
        <v>320</v>
      </c>
      <c r="AN26" s="210"/>
      <c r="AO26" s="208"/>
      <c r="AP26" s="211" t="s">
        <v>321</v>
      </c>
      <c r="AQ26" s="210"/>
      <c r="AR26" s="208"/>
      <c r="AS26" s="211" t="s">
        <v>322</v>
      </c>
      <c r="AT26" s="210"/>
      <c r="AU26" s="208"/>
      <c r="AV26" s="211" t="s">
        <v>323</v>
      </c>
      <c r="AW26" s="210"/>
      <c r="AX26" s="208"/>
      <c r="AY26" s="211" t="s">
        <v>324</v>
      </c>
      <c r="AZ26" s="210"/>
      <c r="BA26" s="208"/>
      <c r="BB26" s="211" t="s">
        <v>325</v>
      </c>
      <c r="BC26" s="210"/>
    </row>
    <row r="27" spans="2:55" s="200" customFormat="1" ht="15.75" customHeight="1">
      <c r="B27" s="196" t="s">
        <v>558</v>
      </c>
      <c r="C27" s="197" t="s">
        <v>509</v>
      </c>
      <c r="D27" s="198" t="s">
        <v>559</v>
      </c>
      <c r="E27" s="196" t="s">
        <v>467</v>
      </c>
      <c r="F27" s="197" t="s">
        <v>560</v>
      </c>
      <c r="G27" s="198" t="s">
        <v>561</v>
      </c>
      <c r="K27" s="196" t="s">
        <v>468</v>
      </c>
      <c r="L27" s="197" t="s">
        <v>513</v>
      </c>
      <c r="M27" s="198" t="s">
        <v>562</v>
      </c>
      <c r="N27" s="196" t="s">
        <v>555</v>
      </c>
      <c r="O27" s="197" t="s">
        <v>517</v>
      </c>
      <c r="P27" s="198" t="s">
        <v>551</v>
      </c>
      <c r="Q27" s="196" t="s">
        <v>538</v>
      </c>
      <c r="R27" s="197" t="s">
        <v>519</v>
      </c>
      <c r="S27" s="198" t="s">
        <v>533</v>
      </c>
      <c r="T27" s="196" t="s">
        <v>548</v>
      </c>
      <c r="U27" s="197" t="s">
        <v>501</v>
      </c>
      <c r="V27" s="198" t="s">
        <v>535</v>
      </c>
      <c r="W27" s="196" t="s">
        <v>563</v>
      </c>
      <c r="X27" s="197" t="s">
        <v>523</v>
      </c>
      <c r="Y27" s="198" t="s">
        <v>521</v>
      </c>
      <c r="Z27" s="196" t="s">
        <v>469</v>
      </c>
      <c r="AA27" s="197" t="s">
        <v>504</v>
      </c>
      <c r="AB27" s="198" t="s">
        <v>492</v>
      </c>
      <c r="AC27" s="196" t="s">
        <v>513</v>
      </c>
      <c r="AD27" s="197" t="s">
        <v>519</v>
      </c>
      <c r="AE27" s="198" t="s">
        <v>536</v>
      </c>
      <c r="AF27" s="196" t="s">
        <v>549</v>
      </c>
      <c r="AG27" s="197" t="s">
        <v>517</v>
      </c>
      <c r="AH27" s="198" t="s">
        <v>548</v>
      </c>
      <c r="AI27" s="196" t="s">
        <v>513</v>
      </c>
      <c r="AJ27" s="197" t="s">
        <v>551</v>
      </c>
      <c r="AK27" s="198" t="s">
        <v>493</v>
      </c>
      <c r="AL27" s="196" t="s">
        <v>513</v>
      </c>
      <c r="AM27" s="197" t="s">
        <v>564</v>
      </c>
      <c r="AN27" s="198" t="s">
        <v>550</v>
      </c>
      <c r="AO27" s="196" t="s">
        <v>469</v>
      </c>
      <c r="AP27" s="197" t="s">
        <v>470</v>
      </c>
      <c r="AQ27" s="198" t="s">
        <v>527</v>
      </c>
      <c r="AR27" s="196" t="s">
        <v>562</v>
      </c>
      <c r="AS27" s="197" t="s">
        <v>548</v>
      </c>
      <c r="AT27" s="198" t="s">
        <v>524</v>
      </c>
      <c r="AU27" s="196" t="s">
        <v>565</v>
      </c>
      <c r="AV27" s="197" t="s">
        <v>566</v>
      </c>
      <c r="AW27" s="198" t="s">
        <v>562</v>
      </c>
      <c r="AX27" s="196" t="s">
        <v>567</v>
      </c>
      <c r="AY27" s="197" t="s">
        <v>470</v>
      </c>
      <c r="AZ27" s="198" t="s">
        <v>515</v>
      </c>
      <c r="BA27" s="196" t="s">
        <v>169</v>
      </c>
      <c r="BB27" s="197" t="s">
        <v>169</v>
      </c>
      <c r="BC27" s="198" t="s">
        <v>517</v>
      </c>
    </row>
    <row r="28" spans="2:7" s="200" customFormat="1" ht="15.75" customHeight="1">
      <c r="B28" s="205">
        <v>87</v>
      </c>
      <c r="C28" s="206"/>
      <c r="D28" s="207" t="s">
        <v>326</v>
      </c>
      <c r="E28" s="205">
        <v>88</v>
      </c>
      <c r="F28" s="206"/>
      <c r="G28" s="207" t="s">
        <v>327</v>
      </c>
    </row>
    <row r="29" spans="2:55" s="194" customFormat="1" ht="34.5" customHeight="1">
      <c r="B29" s="208"/>
      <c r="C29" s="209" t="s">
        <v>89</v>
      </c>
      <c r="D29" s="210"/>
      <c r="E29" s="208"/>
      <c r="F29" s="209" t="s">
        <v>90</v>
      </c>
      <c r="G29" s="210"/>
      <c r="H29" s="200"/>
      <c r="I29" s="200" t="s">
        <v>328</v>
      </c>
      <c r="J29" s="200"/>
      <c r="K29" s="200"/>
      <c r="M29" s="200"/>
      <c r="N29" s="200"/>
      <c r="P29" s="200"/>
      <c r="Q29" s="200"/>
      <c r="S29" s="200"/>
      <c r="T29" s="200"/>
      <c r="V29" s="200"/>
      <c r="W29" s="200"/>
      <c r="Y29" s="200"/>
      <c r="Z29" s="200"/>
      <c r="AB29" s="200"/>
      <c r="AC29" s="200"/>
      <c r="AE29" s="200"/>
      <c r="AF29" s="200"/>
      <c r="AH29" s="200"/>
      <c r="AI29" s="200"/>
      <c r="AK29" s="200"/>
      <c r="AL29" s="200"/>
      <c r="AN29" s="200"/>
      <c r="AO29" s="200"/>
      <c r="AQ29" s="200"/>
      <c r="AR29" s="200"/>
      <c r="AT29" s="200"/>
      <c r="AU29" s="200"/>
      <c r="AW29" s="200"/>
      <c r="AX29" s="200"/>
      <c r="AZ29" s="200"/>
      <c r="BA29" s="200"/>
      <c r="BC29" s="200"/>
    </row>
    <row r="30" spans="2:7" s="200" customFormat="1" ht="15.75" customHeight="1">
      <c r="B30" s="208"/>
      <c r="C30" s="211" t="s">
        <v>329</v>
      </c>
      <c r="D30" s="210"/>
      <c r="E30" s="208"/>
      <c r="F30" s="211" t="s">
        <v>330</v>
      </c>
      <c r="G30" s="210"/>
    </row>
    <row r="31" spans="2:7" s="200" customFormat="1" ht="15.75" customHeight="1">
      <c r="B31" s="196" t="s">
        <v>558</v>
      </c>
      <c r="C31" s="197" t="s">
        <v>169</v>
      </c>
      <c r="D31" s="198" t="s">
        <v>568</v>
      </c>
      <c r="E31" s="196" t="s">
        <v>467</v>
      </c>
      <c r="F31" s="197" t="s">
        <v>169</v>
      </c>
      <c r="G31" s="198" t="s">
        <v>569</v>
      </c>
    </row>
    <row r="32" spans="2:7" s="200" customFormat="1" ht="15.75" customHeight="1">
      <c r="B32" s="211"/>
      <c r="C32" s="211"/>
      <c r="D32" s="211"/>
      <c r="E32" s="211"/>
      <c r="F32" s="211"/>
      <c r="G32" s="211"/>
    </row>
    <row r="33" spans="8:52" s="200" customFormat="1" ht="15.75" customHeight="1">
      <c r="H33" s="205">
        <v>57</v>
      </c>
      <c r="I33" s="206"/>
      <c r="J33" s="207" t="s">
        <v>331</v>
      </c>
      <c r="K33" s="205">
        <v>58</v>
      </c>
      <c r="L33" s="206"/>
      <c r="M33" s="207" t="s">
        <v>332</v>
      </c>
      <c r="N33" s="205">
        <v>59</v>
      </c>
      <c r="O33" s="206"/>
      <c r="P33" s="207" t="s">
        <v>333</v>
      </c>
      <c r="Q33" s="205">
        <v>60</v>
      </c>
      <c r="R33" s="206"/>
      <c r="S33" s="207" t="s">
        <v>334</v>
      </c>
      <c r="T33" s="205">
        <v>61</v>
      </c>
      <c r="U33" s="206"/>
      <c r="V33" s="207" t="s">
        <v>335</v>
      </c>
      <c r="W33" s="205">
        <v>62</v>
      </c>
      <c r="X33" s="206"/>
      <c r="Y33" s="207" t="s">
        <v>336</v>
      </c>
      <c r="Z33" s="205">
        <v>63</v>
      </c>
      <c r="AA33" s="206"/>
      <c r="AB33" s="207" t="s">
        <v>337</v>
      </c>
      <c r="AC33" s="205">
        <v>64</v>
      </c>
      <c r="AD33" s="206"/>
      <c r="AE33" s="207" t="s">
        <v>338</v>
      </c>
      <c r="AF33" s="205">
        <v>65</v>
      </c>
      <c r="AG33" s="206"/>
      <c r="AH33" s="207" t="s">
        <v>339</v>
      </c>
      <c r="AI33" s="205">
        <v>66</v>
      </c>
      <c r="AJ33" s="206"/>
      <c r="AK33" s="207" t="s">
        <v>340</v>
      </c>
      <c r="AL33" s="205">
        <v>67</v>
      </c>
      <c r="AM33" s="206"/>
      <c r="AN33" s="207" t="s">
        <v>341</v>
      </c>
      <c r="AO33" s="205">
        <v>68</v>
      </c>
      <c r="AP33" s="206"/>
      <c r="AQ33" s="207" t="s">
        <v>342</v>
      </c>
      <c r="AR33" s="205">
        <v>69</v>
      </c>
      <c r="AS33" s="206"/>
      <c r="AT33" s="207" t="s">
        <v>343</v>
      </c>
      <c r="AU33" s="205">
        <v>70</v>
      </c>
      <c r="AV33" s="206"/>
      <c r="AW33" s="207" t="s">
        <v>344</v>
      </c>
      <c r="AX33" s="205">
        <v>71</v>
      </c>
      <c r="AY33" s="206"/>
      <c r="AZ33" s="207" t="s">
        <v>345</v>
      </c>
    </row>
    <row r="34" spans="2:55" s="194" customFormat="1" ht="34.5" customHeight="1">
      <c r="B34" s="200"/>
      <c r="D34" s="200"/>
      <c r="E34" s="200"/>
      <c r="G34" s="200"/>
      <c r="H34" s="208"/>
      <c r="I34" s="209" t="s">
        <v>100</v>
      </c>
      <c r="J34" s="210"/>
      <c r="K34" s="208"/>
      <c r="L34" s="209" t="s">
        <v>101</v>
      </c>
      <c r="M34" s="210"/>
      <c r="N34" s="208"/>
      <c r="O34" s="209" t="s">
        <v>102</v>
      </c>
      <c r="P34" s="210"/>
      <c r="Q34" s="208"/>
      <c r="R34" s="209" t="s">
        <v>103</v>
      </c>
      <c r="S34" s="210"/>
      <c r="T34" s="208"/>
      <c r="U34" s="209" t="s">
        <v>104</v>
      </c>
      <c r="V34" s="210"/>
      <c r="W34" s="208"/>
      <c r="X34" s="209" t="s">
        <v>105</v>
      </c>
      <c r="Y34" s="210"/>
      <c r="Z34" s="208"/>
      <c r="AA34" s="209" t="s">
        <v>106</v>
      </c>
      <c r="AB34" s="210"/>
      <c r="AC34" s="208"/>
      <c r="AD34" s="209" t="s">
        <v>107</v>
      </c>
      <c r="AE34" s="210"/>
      <c r="AF34" s="208"/>
      <c r="AG34" s="209" t="s">
        <v>108</v>
      </c>
      <c r="AH34" s="210"/>
      <c r="AI34" s="208"/>
      <c r="AJ34" s="209" t="s">
        <v>109</v>
      </c>
      <c r="AK34" s="210"/>
      <c r="AL34" s="208"/>
      <c r="AM34" s="209" t="s">
        <v>110</v>
      </c>
      <c r="AN34" s="210"/>
      <c r="AO34" s="208"/>
      <c r="AP34" s="209" t="s">
        <v>111</v>
      </c>
      <c r="AQ34" s="210"/>
      <c r="AR34" s="208"/>
      <c r="AS34" s="209" t="s">
        <v>112</v>
      </c>
      <c r="AT34" s="210"/>
      <c r="AU34" s="208"/>
      <c r="AV34" s="209" t="s">
        <v>113</v>
      </c>
      <c r="AW34" s="210"/>
      <c r="AX34" s="208"/>
      <c r="AY34" s="209" t="s">
        <v>114</v>
      </c>
      <c r="AZ34" s="210"/>
      <c r="BA34" s="200"/>
      <c r="BC34" s="200"/>
    </row>
    <row r="35" spans="8:52" s="200" customFormat="1" ht="15.75" customHeight="1">
      <c r="H35" s="208"/>
      <c r="I35" s="211" t="s">
        <v>346</v>
      </c>
      <c r="J35" s="210"/>
      <c r="K35" s="208"/>
      <c r="L35" s="211" t="s">
        <v>347</v>
      </c>
      <c r="M35" s="210"/>
      <c r="N35" s="208"/>
      <c r="O35" s="211" t="s">
        <v>348</v>
      </c>
      <c r="P35" s="210"/>
      <c r="Q35" s="208"/>
      <c r="R35" s="211" t="s">
        <v>349</v>
      </c>
      <c r="S35" s="210"/>
      <c r="T35" s="208"/>
      <c r="U35" s="211" t="s">
        <v>350</v>
      </c>
      <c r="V35" s="210"/>
      <c r="W35" s="208"/>
      <c r="X35" s="211" t="s">
        <v>351</v>
      </c>
      <c r="Y35" s="210"/>
      <c r="Z35" s="208"/>
      <c r="AA35" s="211" t="s">
        <v>352</v>
      </c>
      <c r="AB35" s="210"/>
      <c r="AC35" s="208"/>
      <c r="AD35" s="211" t="s">
        <v>353</v>
      </c>
      <c r="AE35" s="210"/>
      <c r="AF35" s="208"/>
      <c r="AG35" s="211" t="s">
        <v>354</v>
      </c>
      <c r="AH35" s="210"/>
      <c r="AI35" s="208"/>
      <c r="AJ35" s="211" t="s">
        <v>355</v>
      </c>
      <c r="AK35" s="210"/>
      <c r="AL35" s="208"/>
      <c r="AM35" s="211" t="s">
        <v>356</v>
      </c>
      <c r="AN35" s="210"/>
      <c r="AO35" s="208"/>
      <c r="AP35" s="211" t="s">
        <v>357</v>
      </c>
      <c r="AQ35" s="210"/>
      <c r="AR35" s="208"/>
      <c r="AS35" s="211" t="s">
        <v>358</v>
      </c>
      <c r="AT35" s="210"/>
      <c r="AU35" s="208"/>
      <c r="AV35" s="211" t="s">
        <v>359</v>
      </c>
      <c r="AW35" s="210"/>
      <c r="AX35" s="208"/>
      <c r="AY35" s="211" t="s">
        <v>360</v>
      </c>
      <c r="AZ35" s="210"/>
    </row>
    <row r="36" spans="8:52" s="200" customFormat="1" ht="15.75" customHeight="1">
      <c r="H36" s="196" t="s">
        <v>570</v>
      </c>
      <c r="I36" s="197" t="s">
        <v>526</v>
      </c>
      <c r="J36" s="198" t="s">
        <v>531</v>
      </c>
      <c r="K36" s="196" t="s">
        <v>570</v>
      </c>
      <c r="L36" s="197" t="s">
        <v>571</v>
      </c>
      <c r="M36" s="198" t="s">
        <v>572</v>
      </c>
      <c r="N36" s="196" t="s">
        <v>573</v>
      </c>
      <c r="O36" s="197" t="s">
        <v>571</v>
      </c>
      <c r="P36" s="198" t="s">
        <v>532</v>
      </c>
      <c r="Q36" s="196" t="s">
        <v>573</v>
      </c>
      <c r="R36" s="197" t="s">
        <v>522</v>
      </c>
      <c r="S36" s="198" t="s">
        <v>532</v>
      </c>
      <c r="T36" s="196" t="s">
        <v>573</v>
      </c>
      <c r="U36" s="197" t="s">
        <v>574</v>
      </c>
      <c r="V36" s="198" t="s">
        <v>169</v>
      </c>
      <c r="W36" s="196" t="s">
        <v>573</v>
      </c>
      <c r="X36" s="197" t="s">
        <v>514</v>
      </c>
      <c r="Y36" s="198" t="s">
        <v>572</v>
      </c>
      <c r="Z36" s="196" t="s">
        <v>489</v>
      </c>
      <c r="AA36" s="197" t="s">
        <v>575</v>
      </c>
      <c r="AB36" s="198" t="s">
        <v>576</v>
      </c>
      <c r="AC36" s="196" t="s">
        <v>497</v>
      </c>
      <c r="AD36" s="197" t="s">
        <v>577</v>
      </c>
      <c r="AE36" s="198" t="s">
        <v>578</v>
      </c>
      <c r="AF36" s="196" t="s">
        <v>579</v>
      </c>
      <c r="AG36" s="197" t="s">
        <v>553</v>
      </c>
      <c r="AH36" s="198" t="s">
        <v>578</v>
      </c>
      <c r="AI36" s="196" t="s">
        <v>579</v>
      </c>
      <c r="AJ36" s="197" t="s">
        <v>553</v>
      </c>
      <c r="AK36" s="198" t="s">
        <v>578</v>
      </c>
      <c r="AL36" s="196" t="s">
        <v>579</v>
      </c>
      <c r="AM36" s="197" t="s">
        <v>580</v>
      </c>
      <c r="AN36" s="198" t="s">
        <v>581</v>
      </c>
      <c r="AO36" s="196" t="s">
        <v>497</v>
      </c>
      <c r="AP36" s="197" t="s">
        <v>582</v>
      </c>
      <c r="AQ36" s="198" t="s">
        <v>547</v>
      </c>
      <c r="AR36" s="196" t="s">
        <v>497</v>
      </c>
      <c r="AS36" s="197" t="s">
        <v>518</v>
      </c>
      <c r="AT36" s="198" t="s">
        <v>583</v>
      </c>
      <c r="AU36" s="196" t="s">
        <v>500</v>
      </c>
      <c r="AV36" s="197" t="s">
        <v>524</v>
      </c>
      <c r="AW36" s="198" t="s">
        <v>584</v>
      </c>
      <c r="AX36" s="196" t="s">
        <v>540</v>
      </c>
      <c r="AY36" s="197" t="s">
        <v>518</v>
      </c>
      <c r="AZ36" s="198" t="s">
        <v>527</v>
      </c>
    </row>
    <row r="37" spans="8:52" s="200" customFormat="1" ht="15.75" customHeight="1">
      <c r="H37" s="205">
        <v>89</v>
      </c>
      <c r="I37" s="206"/>
      <c r="J37" s="207" t="s">
        <v>361</v>
      </c>
      <c r="K37" s="205">
        <v>90</v>
      </c>
      <c r="L37" s="206"/>
      <c r="M37" s="207" t="s">
        <v>362</v>
      </c>
      <c r="N37" s="205">
        <v>91</v>
      </c>
      <c r="O37" s="206"/>
      <c r="P37" s="207" t="s">
        <v>363</v>
      </c>
      <c r="Q37" s="205">
        <v>92</v>
      </c>
      <c r="R37" s="206"/>
      <c r="S37" s="207" t="s">
        <v>364</v>
      </c>
      <c r="T37" s="205">
        <v>93</v>
      </c>
      <c r="U37" s="206"/>
      <c r="V37" s="207" t="s">
        <v>365</v>
      </c>
      <c r="W37" s="205">
        <v>94</v>
      </c>
      <c r="X37" s="206"/>
      <c r="Y37" s="207" t="s">
        <v>366</v>
      </c>
      <c r="Z37" s="205">
        <v>95</v>
      </c>
      <c r="AA37" s="206"/>
      <c r="AB37" s="207" t="s">
        <v>367</v>
      </c>
      <c r="AC37" s="205">
        <v>96</v>
      </c>
      <c r="AD37" s="206"/>
      <c r="AE37" s="207" t="s">
        <v>368</v>
      </c>
      <c r="AF37" s="205">
        <v>97</v>
      </c>
      <c r="AG37" s="206"/>
      <c r="AH37" s="207" t="s">
        <v>368</v>
      </c>
      <c r="AI37" s="205">
        <v>98</v>
      </c>
      <c r="AJ37" s="206"/>
      <c r="AK37" s="207" t="s">
        <v>369</v>
      </c>
      <c r="AL37" s="205">
        <v>99</v>
      </c>
      <c r="AM37" s="206"/>
      <c r="AN37" s="207" t="s">
        <v>370</v>
      </c>
      <c r="AO37" s="205">
        <v>100</v>
      </c>
      <c r="AP37" s="206"/>
      <c r="AQ37" s="207" t="s">
        <v>371</v>
      </c>
      <c r="AR37" s="205">
        <v>101</v>
      </c>
      <c r="AS37" s="206"/>
      <c r="AT37" s="207" t="s">
        <v>372</v>
      </c>
      <c r="AU37" s="205">
        <v>102</v>
      </c>
      <c r="AV37" s="206"/>
      <c r="AW37" s="207" t="s">
        <v>373</v>
      </c>
      <c r="AX37" s="205">
        <v>103</v>
      </c>
      <c r="AY37" s="206"/>
      <c r="AZ37" s="207" t="s">
        <v>374</v>
      </c>
    </row>
    <row r="38" spans="2:55" s="194" customFormat="1" ht="34.5" customHeight="1">
      <c r="B38" s="200"/>
      <c r="D38" s="200"/>
      <c r="E38" s="200"/>
      <c r="G38" s="200"/>
      <c r="H38" s="208"/>
      <c r="I38" s="209" t="s">
        <v>116</v>
      </c>
      <c r="J38" s="210"/>
      <c r="K38" s="208"/>
      <c r="L38" s="209" t="s">
        <v>117</v>
      </c>
      <c r="M38" s="210"/>
      <c r="N38" s="208"/>
      <c r="O38" s="209" t="s">
        <v>118</v>
      </c>
      <c r="P38" s="210"/>
      <c r="Q38" s="208"/>
      <c r="R38" s="209" t="s">
        <v>119</v>
      </c>
      <c r="S38" s="210"/>
      <c r="T38" s="208"/>
      <c r="U38" s="209" t="s">
        <v>120</v>
      </c>
      <c r="V38" s="210"/>
      <c r="W38" s="208"/>
      <c r="X38" s="209" t="s">
        <v>121</v>
      </c>
      <c r="Y38" s="210"/>
      <c r="Z38" s="208"/>
      <c r="AA38" s="209" t="s">
        <v>122</v>
      </c>
      <c r="AB38" s="210"/>
      <c r="AC38" s="208"/>
      <c r="AD38" s="209" t="s">
        <v>123</v>
      </c>
      <c r="AE38" s="210"/>
      <c r="AF38" s="208"/>
      <c r="AG38" s="209" t="s">
        <v>124</v>
      </c>
      <c r="AH38" s="210"/>
      <c r="AI38" s="208"/>
      <c r="AJ38" s="209" t="s">
        <v>125</v>
      </c>
      <c r="AK38" s="210"/>
      <c r="AL38" s="208"/>
      <c r="AM38" s="209" t="s">
        <v>126</v>
      </c>
      <c r="AN38" s="210"/>
      <c r="AO38" s="208"/>
      <c r="AP38" s="209" t="s">
        <v>127</v>
      </c>
      <c r="AQ38" s="210"/>
      <c r="AR38" s="208"/>
      <c r="AS38" s="209" t="s">
        <v>128</v>
      </c>
      <c r="AT38" s="210"/>
      <c r="AU38" s="208"/>
      <c r="AV38" s="209" t="s">
        <v>129</v>
      </c>
      <c r="AW38" s="210"/>
      <c r="AX38" s="208"/>
      <c r="AY38" s="209" t="s">
        <v>130</v>
      </c>
      <c r="AZ38" s="210"/>
      <c r="BA38" s="200"/>
      <c r="BC38" s="200"/>
    </row>
    <row r="39" spans="8:52" s="200" customFormat="1" ht="15.75" customHeight="1">
      <c r="H39" s="208"/>
      <c r="I39" s="211" t="s">
        <v>375</v>
      </c>
      <c r="J39" s="210"/>
      <c r="K39" s="208"/>
      <c r="L39" s="211" t="s">
        <v>376</v>
      </c>
      <c r="M39" s="210"/>
      <c r="N39" s="208"/>
      <c r="O39" s="211" t="s">
        <v>377</v>
      </c>
      <c r="P39" s="210"/>
      <c r="Q39" s="208"/>
      <c r="R39" s="211" t="s">
        <v>378</v>
      </c>
      <c r="S39" s="210"/>
      <c r="T39" s="208"/>
      <c r="U39" s="211" t="s">
        <v>379</v>
      </c>
      <c r="V39" s="210"/>
      <c r="W39" s="208"/>
      <c r="X39" s="211" t="s">
        <v>380</v>
      </c>
      <c r="Y39" s="210"/>
      <c r="Z39" s="208"/>
      <c r="AA39" s="211" t="s">
        <v>381</v>
      </c>
      <c r="AB39" s="210"/>
      <c r="AC39" s="208"/>
      <c r="AD39" s="211" t="s">
        <v>382</v>
      </c>
      <c r="AE39" s="210"/>
      <c r="AF39" s="208"/>
      <c r="AG39" s="211" t="s">
        <v>383</v>
      </c>
      <c r="AH39" s="210"/>
      <c r="AI39" s="208"/>
      <c r="AJ39" s="211" t="s">
        <v>384</v>
      </c>
      <c r="AK39" s="210"/>
      <c r="AL39" s="208"/>
      <c r="AM39" s="211" t="s">
        <v>385</v>
      </c>
      <c r="AN39" s="210"/>
      <c r="AO39" s="208"/>
      <c r="AP39" s="211" t="s">
        <v>386</v>
      </c>
      <c r="AQ39" s="210"/>
      <c r="AR39" s="208"/>
      <c r="AS39" s="211" t="s">
        <v>387</v>
      </c>
      <c r="AT39" s="210"/>
      <c r="AU39" s="208"/>
      <c r="AV39" s="211" t="s">
        <v>388</v>
      </c>
      <c r="AW39" s="210"/>
      <c r="AX39" s="208"/>
      <c r="AY39" s="211" t="s">
        <v>389</v>
      </c>
      <c r="AZ39" s="210"/>
    </row>
    <row r="40" spans="8:52" s="200" customFormat="1" ht="15.75" customHeight="1">
      <c r="H40" s="196" t="s">
        <v>585</v>
      </c>
      <c r="I40" s="197" t="s">
        <v>169</v>
      </c>
      <c r="J40" s="198" t="s">
        <v>586</v>
      </c>
      <c r="K40" s="196" t="s">
        <v>489</v>
      </c>
      <c r="L40" s="197" t="s">
        <v>571</v>
      </c>
      <c r="M40" s="198" t="s">
        <v>578</v>
      </c>
      <c r="N40" s="196" t="s">
        <v>540</v>
      </c>
      <c r="O40" s="197"/>
      <c r="P40" s="198" t="s">
        <v>577</v>
      </c>
      <c r="Q40" s="196" t="s">
        <v>519</v>
      </c>
      <c r="R40" s="197" t="s">
        <v>549</v>
      </c>
      <c r="S40" s="198" t="s">
        <v>531</v>
      </c>
      <c r="T40" s="196" t="s">
        <v>587</v>
      </c>
      <c r="U40" s="197"/>
      <c r="V40" s="198" t="s">
        <v>519</v>
      </c>
      <c r="W40" s="196" t="s">
        <v>526</v>
      </c>
      <c r="X40" s="197" t="s">
        <v>570</v>
      </c>
      <c r="Y40" s="198" t="s">
        <v>588</v>
      </c>
      <c r="Z40" s="196" t="s">
        <v>169</v>
      </c>
      <c r="AA40" s="197" t="s">
        <v>169</v>
      </c>
      <c r="AB40" s="198" t="s">
        <v>589</v>
      </c>
      <c r="AC40" s="196" t="s">
        <v>169</v>
      </c>
      <c r="AD40" s="197" t="s">
        <v>169</v>
      </c>
      <c r="AE40" s="198" t="s">
        <v>169</v>
      </c>
      <c r="AF40" s="196" t="s">
        <v>169</v>
      </c>
      <c r="AG40" s="197" t="s">
        <v>169</v>
      </c>
      <c r="AH40" s="198" t="s">
        <v>169</v>
      </c>
      <c r="AI40" s="196" t="s">
        <v>169</v>
      </c>
      <c r="AJ40" s="197" t="s">
        <v>169</v>
      </c>
      <c r="AK40" s="198" t="s">
        <v>169</v>
      </c>
      <c r="AL40" s="196" t="s">
        <v>169</v>
      </c>
      <c r="AM40" s="197" t="s">
        <v>169</v>
      </c>
      <c r="AN40" s="198" t="s">
        <v>169</v>
      </c>
      <c r="AO40" s="196" t="s">
        <v>169</v>
      </c>
      <c r="AP40" s="197" t="s">
        <v>169</v>
      </c>
      <c r="AQ40" s="198" t="s">
        <v>169</v>
      </c>
      <c r="AR40" s="196" t="s">
        <v>169</v>
      </c>
      <c r="AS40" s="197" t="s">
        <v>169</v>
      </c>
      <c r="AT40" s="198" t="s">
        <v>169</v>
      </c>
      <c r="AU40" s="196" t="s">
        <v>169</v>
      </c>
      <c r="AV40" s="197" t="s">
        <v>169</v>
      </c>
      <c r="AW40" s="198" t="s">
        <v>169</v>
      </c>
      <c r="AX40" s="196" t="s">
        <v>169</v>
      </c>
      <c r="AY40" s="197" t="s">
        <v>169</v>
      </c>
      <c r="AZ40" s="198" t="s">
        <v>169</v>
      </c>
    </row>
    <row r="41" s="200" customFormat="1" ht="15.75" customHeight="1"/>
    <row r="42" s="200" customFormat="1" ht="34.5" customHeight="1"/>
    <row r="43" spans="4:29" ht="15.75" customHeight="1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4:29" ht="15.75" customHeight="1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4:29" ht="15.75" customHeight="1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4:29" ht="15.75" customHeight="1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4:29" ht="15.75" customHeight="1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4:29" ht="15.75" customHeight="1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4:29" ht="15.75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4:29" ht="15.75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4:29" ht="15.75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4:29" ht="15.75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4:29" ht="15.75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4:29" ht="15.75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4:29" ht="15.75"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4:29" ht="15.75"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4:10" ht="15.75">
      <c r="D57" s="202"/>
      <c r="E57" s="202"/>
      <c r="F57" s="199"/>
      <c r="G57" s="202"/>
      <c r="H57" s="202"/>
      <c r="I57" s="199"/>
      <c r="J57" s="202"/>
    </row>
    <row r="58" spans="4:10" ht="15.75">
      <c r="D58" s="202"/>
      <c r="E58" s="202"/>
      <c r="F58" s="199"/>
      <c r="G58" s="202"/>
      <c r="H58" s="202"/>
      <c r="I58" s="199"/>
      <c r="J58" s="202"/>
    </row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</sheetData>
  <sheetProtection/>
  <printOptions horizontalCentered="1" verticalCentered="1"/>
  <pageMargins left="0.75" right="0.75" top="1" bottom="1" header="0.5" footer="0.5"/>
  <pageSetup fitToHeight="1" fitToWidth="1" horizontalDpi="120" verticalDpi="12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125"/>
  <sheetViews>
    <sheetView zoomScale="75" zoomScaleNormal="75" zoomScalePageLayoutView="0" workbookViewId="0" topLeftCell="A1">
      <pane xSplit="2" ySplit="1" topLeftCell="O2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AH101" sqref="AH13:AH101"/>
    </sheetView>
  </sheetViews>
  <sheetFormatPr defaultColWidth="11.00390625" defaultRowHeight="15.75"/>
  <cols>
    <col min="1" max="1" width="11.00390625" style="570" customWidth="1"/>
    <col min="2" max="2" width="4.50390625" style="571" customWidth="1"/>
    <col min="3" max="3" width="3.75390625" style="571" customWidth="1"/>
    <col min="4" max="4" width="6.125" style="571" customWidth="1"/>
    <col min="5" max="5" width="7.00390625" style="571" customWidth="1"/>
    <col min="6" max="6" width="5.25390625" style="571" customWidth="1"/>
    <col min="7" max="7" width="7.75390625" style="571" customWidth="1"/>
    <col min="8" max="8" width="7.125" style="571" customWidth="1"/>
    <col min="9" max="9" width="5.625" style="571" customWidth="1"/>
    <col min="10" max="10" width="5.00390625" style="571" customWidth="1"/>
    <col min="11" max="14" width="6.125" style="571" customWidth="1"/>
    <col min="15" max="15" width="6.125" style="574" customWidth="1"/>
    <col min="16" max="16" width="7.125" style="571" customWidth="1"/>
    <col min="17" max="17" width="5.625" style="571" customWidth="1"/>
    <col min="18" max="18" width="5.75390625" style="571" customWidth="1"/>
    <col min="19" max="19" width="4.625" style="575" customWidth="1"/>
    <col min="20" max="21" width="4.125" style="571" customWidth="1"/>
    <col min="22" max="22" width="5.00390625" style="571" customWidth="1"/>
    <col min="23" max="25" width="4.50390625" style="571" customWidth="1"/>
    <col min="26" max="26" width="8.875" style="576" customWidth="1"/>
    <col min="27" max="28" width="10.625" style="577" bestFit="1" customWidth="1"/>
    <col min="29" max="29" width="4.50390625" style="571" customWidth="1"/>
    <col min="30" max="30" width="11.00390625" style="570" customWidth="1"/>
    <col min="31" max="31" width="9.25390625" style="570" customWidth="1"/>
    <col min="32" max="32" width="4.50390625" style="570" customWidth="1"/>
    <col min="33" max="16384" width="11.00390625" style="570" customWidth="1"/>
  </cols>
  <sheetData>
    <row r="1" spans="1:32" s="565" customFormat="1" ht="57.75" customHeight="1">
      <c r="A1" s="565" t="s">
        <v>1185</v>
      </c>
      <c r="B1" s="566" t="s">
        <v>1186</v>
      </c>
      <c r="C1" s="566" t="s">
        <v>1187</v>
      </c>
      <c r="D1" s="566" t="s">
        <v>1188</v>
      </c>
      <c r="E1" s="566" t="s">
        <v>1189</v>
      </c>
      <c r="F1" s="566" t="s">
        <v>1190</v>
      </c>
      <c r="G1" s="566" t="s">
        <v>1191</v>
      </c>
      <c r="H1" s="567" t="s">
        <v>1192</v>
      </c>
      <c r="I1" s="566" t="s">
        <v>1193</v>
      </c>
      <c r="J1" s="566" t="s">
        <v>1194</v>
      </c>
      <c r="K1" s="566" t="s">
        <v>1195</v>
      </c>
      <c r="L1" s="566" t="s">
        <v>1196</v>
      </c>
      <c r="M1" s="565" t="s">
        <v>1197</v>
      </c>
      <c r="N1" s="565" t="s">
        <v>1198</v>
      </c>
      <c r="O1" s="568" t="s">
        <v>1199</v>
      </c>
      <c r="P1" s="566" t="s">
        <v>1200</v>
      </c>
      <c r="Q1" s="566" t="s">
        <v>1201</v>
      </c>
      <c r="R1" s="565" t="s">
        <v>1202</v>
      </c>
      <c r="S1" s="565" t="s">
        <v>1203</v>
      </c>
      <c r="T1" s="565" t="s">
        <v>1204</v>
      </c>
      <c r="U1" s="565" t="s">
        <v>1205</v>
      </c>
      <c r="V1" s="565" t="s">
        <v>1206</v>
      </c>
      <c r="W1" s="565" t="s">
        <v>1207</v>
      </c>
      <c r="X1" s="565" t="s">
        <v>1208</v>
      </c>
      <c r="Y1" s="565" t="s">
        <v>1209</v>
      </c>
      <c r="Z1" s="569" t="s">
        <v>1210</v>
      </c>
      <c r="AA1" s="569" t="s">
        <v>1211</v>
      </c>
      <c r="AB1" s="569" t="s">
        <v>1212</v>
      </c>
      <c r="AC1" s="565" t="s">
        <v>1213</v>
      </c>
      <c r="AD1" s="565" t="s">
        <v>1214</v>
      </c>
      <c r="AE1" s="565" t="s">
        <v>1215</v>
      </c>
      <c r="AF1" s="565" t="s">
        <v>1216</v>
      </c>
    </row>
    <row r="2" spans="2:14" ht="12.75">
      <c r="B2" s="571">
        <v>0</v>
      </c>
      <c r="D2" s="572"/>
      <c r="E2" s="572"/>
      <c r="F2" s="572"/>
      <c r="N2" s="573"/>
    </row>
    <row r="3" spans="1:32" s="585" customFormat="1" ht="12.75">
      <c r="A3" s="578" t="s">
        <v>182</v>
      </c>
      <c r="B3" s="579">
        <v>1</v>
      </c>
      <c r="C3" s="579" t="s">
        <v>2</v>
      </c>
      <c r="D3" s="579">
        <v>20.28</v>
      </c>
      <c r="E3" s="579">
        <v>13.81</v>
      </c>
      <c r="F3" s="579">
        <v>0.0899</v>
      </c>
      <c r="G3" s="579">
        <v>1.00797</v>
      </c>
      <c r="H3" s="579">
        <v>1</v>
      </c>
      <c r="I3" s="579">
        <v>0.32</v>
      </c>
      <c r="J3" s="579">
        <v>0.79</v>
      </c>
      <c r="K3" s="579">
        <v>13.598</v>
      </c>
      <c r="L3" s="579"/>
      <c r="M3" s="580">
        <v>0.1815</v>
      </c>
      <c r="N3" s="580"/>
      <c r="O3" s="581">
        <v>0.0585</v>
      </c>
      <c r="P3" s="579">
        <v>0.4581</v>
      </c>
      <c r="Q3" s="579">
        <v>2.2</v>
      </c>
      <c r="R3" s="582">
        <f ca="1">YEAR(NOW())-1766</f>
        <v>251</v>
      </c>
      <c r="S3" s="578" t="s">
        <v>414</v>
      </c>
      <c r="T3" s="580">
        <v>1</v>
      </c>
      <c r="U3" s="580" t="s">
        <v>1217</v>
      </c>
      <c r="V3" s="580" t="s">
        <v>1218</v>
      </c>
      <c r="W3" s="580"/>
      <c r="X3" s="580"/>
      <c r="Y3" s="580"/>
      <c r="Z3" s="583">
        <v>1400</v>
      </c>
      <c r="AA3" s="584">
        <v>108000</v>
      </c>
      <c r="AB3" s="584">
        <v>10</v>
      </c>
      <c r="AC3" s="580">
        <f aca="true" t="shared" si="0" ref="AC3:AC66">LEN(A3)</f>
        <v>8</v>
      </c>
      <c r="AD3" s="578" t="s">
        <v>1219</v>
      </c>
      <c r="AE3" s="585">
        <f aca="true" t="shared" si="1" ref="AE3:AE66">ROUND(G3,0)-B3</f>
        <v>0</v>
      </c>
      <c r="AF3" s="585">
        <f aca="true" t="shared" si="2" ref="AF3:AF66">AE3/B3</f>
        <v>0</v>
      </c>
    </row>
    <row r="4" spans="1:32" s="585" customFormat="1" ht="12.75">
      <c r="A4" s="578" t="s">
        <v>1220</v>
      </c>
      <c r="B4" s="579">
        <f aca="true" t="shared" si="3" ref="B4:B67">B3+1</f>
        <v>2</v>
      </c>
      <c r="C4" s="579" t="s">
        <v>9</v>
      </c>
      <c r="D4" s="579">
        <v>4.216</v>
      </c>
      <c r="E4" s="579">
        <v>0.95</v>
      </c>
      <c r="F4" s="579">
        <v>0.1785</v>
      </c>
      <c r="G4" s="579">
        <v>4.0026</v>
      </c>
      <c r="H4" s="579">
        <v>0</v>
      </c>
      <c r="I4" s="579">
        <v>0.93</v>
      </c>
      <c r="J4" s="579">
        <v>0.49</v>
      </c>
      <c r="K4" s="579">
        <v>24.587</v>
      </c>
      <c r="L4" s="579"/>
      <c r="M4" s="580">
        <v>0.152</v>
      </c>
      <c r="N4" s="580"/>
      <c r="O4" s="581">
        <v>0.021</v>
      </c>
      <c r="P4" s="579">
        <v>0.084</v>
      </c>
      <c r="Q4" s="586"/>
      <c r="R4" s="580">
        <f ca="1">YEAR(NOW())-1868</f>
        <v>149</v>
      </c>
      <c r="S4" s="578" t="s">
        <v>1221</v>
      </c>
      <c r="T4" s="580">
        <v>18</v>
      </c>
      <c r="U4" s="580" t="s">
        <v>1217</v>
      </c>
      <c r="V4" s="580" t="s">
        <v>14</v>
      </c>
      <c r="W4" s="580"/>
      <c r="X4" s="580"/>
      <c r="Y4" s="580"/>
      <c r="Z4" s="583">
        <v>0.008</v>
      </c>
      <c r="AA4" s="584">
        <v>7E-16</v>
      </c>
      <c r="AB4" s="584"/>
      <c r="AC4" s="580">
        <f t="shared" si="0"/>
        <v>6</v>
      </c>
      <c r="AD4" s="578" t="s">
        <v>1222</v>
      </c>
      <c r="AE4" s="585">
        <f t="shared" si="1"/>
        <v>2</v>
      </c>
      <c r="AF4" s="585">
        <f t="shared" si="2"/>
        <v>1</v>
      </c>
    </row>
    <row r="5" spans="1:32" ht="12.75">
      <c r="A5" s="575" t="s">
        <v>1223</v>
      </c>
      <c r="B5" s="572">
        <f t="shared" si="3"/>
        <v>3</v>
      </c>
      <c r="C5" s="572" t="s">
        <v>10</v>
      </c>
      <c r="D5" s="572">
        <v>1615</v>
      </c>
      <c r="E5" s="572">
        <v>453.7</v>
      </c>
      <c r="F5" s="572">
        <v>0.53</v>
      </c>
      <c r="G5" s="572">
        <v>6.941</v>
      </c>
      <c r="H5" s="572">
        <v>1</v>
      </c>
      <c r="I5" s="572">
        <v>1.23</v>
      </c>
      <c r="J5" s="572">
        <v>2.05</v>
      </c>
      <c r="K5" s="572">
        <v>5.392</v>
      </c>
      <c r="L5" s="572">
        <v>3.582</v>
      </c>
      <c r="M5" s="571">
        <v>84.7</v>
      </c>
      <c r="N5" s="571">
        <v>11.7</v>
      </c>
      <c r="O5" s="574">
        <v>3</v>
      </c>
      <c r="P5" s="572">
        <v>147.1</v>
      </c>
      <c r="Q5" s="572">
        <v>0.98</v>
      </c>
      <c r="R5" s="571">
        <f ca="1">YEAR(NOW())-1817</f>
        <v>200</v>
      </c>
      <c r="S5" s="575" t="s">
        <v>1224</v>
      </c>
      <c r="T5" s="571">
        <v>1</v>
      </c>
      <c r="U5" s="571" t="s">
        <v>1217</v>
      </c>
      <c r="V5" s="571" t="s">
        <v>1218</v>
      </c>
      <c r="Z5" s="576">
        <v>20</v>
      </c>
      <c r="AA5" s="577">
        <v>0.18</v>
      </c>
      <c r="AC5" s="580">
        <f t="shared" si="0"/>
        <v>7</v>
      </c>
      <c r="AD5" s="575" t="s">
        <v>1225</v>
      </c>
      <c r="AE5" s="585">
        <f t="shared" si="1"/>
        <v>4</v>
      </c>
      <c r="AF5" s="585">
        <f t="shared" si="2"/>
        <v>1.3333333333333333</v>
      </c>
    </row>
    <row r="6" spans="1:32" ht="12.75">
      <c r="A6" s="575" t="s">
        <v>1226</v>
      </c>
      <c r="B6" s="572">
        <f t="shared" si="3"/>
        <v>4</v>
      </c>
      <c r="C6" s="572" t="s">
        <v>11</v>
      </c>
      <c r="D6" s="572">
        <v>3243</v>
      </c>
      <c r="E6" s="572">
        <v>1560</v>
      </c>
      <c r="F6" s="572">
        <v>1.85</v>
      </c>
      <c r="G6" s="572">
        <v>9.01218</v>
      </c>
      <c r="H6" s="572">
        <v>2</v>
      </c>
      <c r="I6" s="572">
        <v>0.9</v>
      </c>
      <c r="J6" s="572">
        <v>1.4</v>
      </c>
      <c r="K6" s="572">
        <v>9.322</v>
      </c>
      <c r="L6" s="572">
        <v>1.825</v>
      </c>
      <c r="M6" s="571">
        <v>200</v>
      </c>
      <c r="N6" s="571">
        <v>25</v>
      </c>
      <c r="O6" s="574">
        <v>11.71</v>
      </c>
      <c r="P6" s="572">
        <v>297</v>
      </c>
      <c r="Q6" s="572">
        <v>1.57</v>
      </c>
      <c r="R6" s="571">
        <f ca="1">YEAR(NOW())-1798</f>
        <v>219</v>
      </c>
      <c r="S6" s="575" t="s">
        <v>1227</v>
      </c>
      <c r="T6" s="571">
        <v>2</v>
      </c>
      <c r="U6" s="571" t="s">
        <v>1217</v>
      </c>
      <c r="V6" s="571" t="s">
        <v>1218</v>
      </c>
      <c r="Z6" s="576">
        <v>2.8</v>
      </c>
      <c r="AA6" s="577">
        <v>5.6E-06</v>
      </c>
      <c r="AC6" s="580">
        <f t="shared" si="0"/>
        <v>9</v>
      </c>
      <c r="AD6" s="575" t="s">
        <v>1228</v>
      </c>
      <c r="AE6" s="585">
        <f t="shared" si="1"/>
        <v>5</v>
      </c>
      <c r="AF6" s="585">
        <f t="shared" si="2"/>
        <v>1.25</v>
      </c>
    </row>
    <row r="7" spans="1:32" ht="12.75">
      <c r="A7" s="575" t="s">
        <v>1229</v>
      </c>
      <c r="B7" s="572">
        <f t="shared" si="3"/>
        <v>5</v>
      </c>
      <c r="C7" s="572" t="s">
        <v>12</v>
      </c>
      <c r="D7" s="572">
        <v>4275</v>
      </c>
      <c r="E7" s="572">
        <v>2365</v>
      </c>
      <c r="F7" s="572">
        <v>2.34</v>
      </c>
      <c r="G7" s="572">
        <v>10.811</v>
      </c>
      <c r="H7" s="572">
        <v>3</v>
      </c>
      <c r="I7" s="572">
        <v>0.82</v>
      </c>
      <c r="J7" s="572">
        <v>1.17</v>
      </c>
      <c r="K7" s="572">
        <v>5.298</v>
      </c>
      <c r="L7" s="572">
        <v>1.026</v>
      </c>
      <c r="M7" s="571">
        <v>27</v>
      </c>
      <c r="N7" s="571">
        <v>5E-12</v>
      </c>
      <c r="O7" s="574">
        <v>22.6</v>
      </c>
      <c r="P7" s="572">
        <v>507.8</v>
      </c>
      <c r="Q7" s="572">
        <v>2.04</v>
      </c>
      <c r="R7" s="571">
        <f ca="1">YEAR(NOW())-1808</f>
        <v>209</v>
      </c>
      <c r="S7" s="575" t="s">
        <v>195</v>
      </c>
      <c r="T7" s="571">
        <v>13</v>
      </c>
      <c r="U7" s="571" t="s">
        <v>1230</v>
      </c>
      <c r="V7" s="571" t="s">
        <v>14</v>
      </c>
      <c r="Z7" s="576">
        <v>10</v>
      </c>
      <c r="AA7" s="577">
        <v>4.44</v>
      </c>
      <c r="AB7" s="577">
        <v>7E-05</v>
      </c>
      <c r="AC7" s="580">
        <f t="shared" si="0"/>
        <v>5</v>
      </c>
      <c r="AD7" s="575" t="s">
        <v>1231</v>
      </c>
      <c r="AE7" s="585">
        <f t="shared" si="1"/>
        <v>6</v>
      </c>
      <c r="AF7" s="585">
        <f t="shared" si="2"/>
        <v>1.2</v>
      </c>
    </row>
    <row r="8" spans="1:32" ht="12.75">
      <c r="A8" s="575" t="s">
        <v>1232</v>
      </c>
      <c r="B8" s="572">
        <f t="shared" si="3"/>
        <v>6</v>
      </c>
      <c r="C8" s="572" t="s">
        <v>13</v>
      </c>
      <c r="D8" s="572">
        <v>5100</v>
      </c>
      <c r="E8" s="572">
        <v>3825</v>
      </c>
      <c r="F8" s="572">
        <v>2.26</v>
      </c>
      <c r="G8" s="572">
        <v>12.011</v>
      </c>
      <c r="H8" s="572">
        <v>4</v>
      </c>
      <c r="I8" s="572">
        <v>0.77</v>
      </c>
      <c r="J8" s="572">
        <v>0.91</v>
      </c>
      <c r="K8" s="572">
        <v>11.26</v>
      </c>
      <c r="L8" s="572">
        <v>0.709</v>
      </c>
      <c r="N8" s="571">
        <v>0.07</v>
      </c>
      <c r="P8" s="572">
        <v>715</v>
      </c>
      <c r="Q8" s="572">
        <v>2.55</v>
      </c>
      <c r="R8" s="571" t="s">
        <v>807</v>
      </c>
      <c r="S8" s="575" t="s">
        <v>196</v>
      </c>
      <c r="T8" s="571">
        <v>14</v>
      </c>
      <c r="U8" s="571" t="s">
        <v>1230</v>
      </c>
      <c r="V8" s="571" t="s">
        <v>14</v>
      </c>
      <c r="W8" s="571">
        <v>2</v>
      </c>
      <c r="Z8" s="576">
        <v>200</v>
      </c>
      <c r="AA8" s="577">
        <v>28</v>
      </c>
      <c r="AB8" s="577">
        <v>23</v>
      </c>
      <c r="AC8" s="580">
        <f t="shared" si="0"/>
        <v>6</v>
      </c>
      <c r="AD8" s="575" t="s">
        <v>1233</v>
      </c>
      <c r="AE8" s="585">
        <f t="shared" si="1"/>
        <v>6</v>
      </c>
      <c r="AF8" s="585">
        <f t="shared" si="2"/>
        <v>1</v>
      </c>
    </row>
    <row r="9" spans="1:32" s="585" customFormat="1" ht="12.75">
      <c r="A9" s="578" t="s">
        <v>1234</v>
      </c>
      <c r="B9" s="579">
        <f t="shared" si="3"/>
        <v>7</v>
      </c>
      <c r="C9" s="579" t="s">
        <v>14</v>
      </c>
      <c r="D9" s="579">
        <v>77.344</v>
      </c>
      <c r="E9" s="579">
        <v>63.15</v>
      </c>
      <c r="F9" s="579">
        <v>1.251</v>
      </c>
      <c r="G9" s="579">
        <v>14.0067</v>
      </c>
      <c r="H9" s="579">
        <v>3</v>
      </c>
      <c r="I9" s="579">
        <v>0.75</v>
      </c>
      <c r="J9" s="579">
        <v>0.75</v>
      </c>
      <c r="K9" s="579">
        <v>14.534</v>
      </c>
      <c r="L9" s="579">
        <v>1.042</v>
      </c>
      <c r="M9" s="580">
        <v>0.02598</v>
      </c>
      <c r="N9" s="580"/>
      <c r="O9" s="581">
        <v>0.36</v>
      </c>
      <c r="P9" s="579">
        <v>2.7928</v>
      </c>
      <c r="Q9" s="579">
        <v>3.04</v>
      </c>
      <c r="R9" s="580">
        <f ca="1">YEAR(NOW())-1772</f>
        <v>245</v>
      </c>
      <c r="S9" s="578" t="s">
        <v>1235</v>
      </c>
      <c r="T9" s="580">
        <v>15</v>
      </c>
      <c r="U9" s="580" t="s">
        <v>1230</v>
      </c>
      <c r="V9" s="580" t="s">
        <v>14</v>
      </c>
      <c r="W9" s="580">
        <v>5</v>
      </c>
      <c r="X9" s="580">
        <v>4</v>
      </c>
      <c r="Y9" s="580">
        <v>2</v>
      </c>
      <c r="Z9" s="583">
        <v>19</v>
      </c>
      <c r="AA9" s="584">
        <v>50</v>
      </c>
      <c r="AB9" s="584">
        <v>2.6</v>
      </c>
      <c r="AC9" s="580">
        <f t="shared" si="0"/>
        <v>8</v>
      </c>
      <c r="AD9" s="578" t="s">
        <v>1236</v>
      </c>
      <c r="AE9" s="585">
        <f t="shared" si="1"/>
        <v>7</v>
      </c>
      <c r="AF9" s="585">
        <f t="shared" si="2"/>
        <v>1</v>
      </c>
    </row>
    <row r="10" spans="1:32" s="585" customFormat="1" ht="12.75">
      <c r="A10" s="578" t="s">
        <v>1237</v>
      </c>
      <c r="B10" s="579">
        <f t="shared" si="3"/>
        <v>8</v>
      </c>
      <c r="C10" s="579" t="s">
        <v>15</v>
      </c>
      <c r="D10" s="579">
        <v>90.188</v>
      </c>
      <c r="E10" s="579">
        <v>54.8</v>
      </c>
      <c r="F10" s="579">
        <v>1.429</v>
      </c>
      <c r="G10" s="579">
        <v>15.9994</v>
      </c>
      <c r="H10" s="579">
        <v>2</v>
      </c>
      <c r="I10" s="579">
        <v>0.73</v>
      </c>
      <c r="J10" s="579">
        <v>0.65</v>
      </c>
      <c r="K10" s="579">
        <v>13.618</v>
      </c>
      <c r="L10" s="579">
        <v>0.92</v>
      </c>
      <c r="M10" s="580">
        <v>0.2674</v>
      </c>
      <c r="N10" s="580"/>
      <c r="O10" s="581">
        <v>0.222</v>
      </c>
      <c r="P10" s="579">
        <v>3.4109</v>
      </c>
      <c r="Q10" s="579">
        <v>3.44</v>
      </c>
      <c r="R10" s="580">
        <f ca="1">YEAR(NOW())-1774</f>
        <v>243</v>
      </c>
      <c r="S10" s="578" t="s">
        <v>1238</v>
      </c>
      <c r="T10" s="580">
        <v>16</v>
      </c>
      <c r="U10" s="580" t="s">
        <v>1230</v>
      </c>
      <c r="V10" s="580" t="s">
        <v>14</v>
      </c>
      <c r="W10" s="580"/>
      <c r="X10" s="580"/>
      <c r="Y10" s="580"/>
      <c r="Z10" s="583">
        <v>461000</v>
      </c>
      <c r="AA10" s="584">
        <v>857000</v>
      </c>
      <c r="AB10" s="584">
        <v>61</v>
      </c>
      <c r="AC10" s="580">
        <f t="shared" si="0"/>
        <v>6</v>
      </c>
      <c r="AD10" s="578" t="s">
        <v>1239</v>
      </c>
      <c r="AE10" s="585">
        <f t="shared" si="1"/>
        <v>8</v>
      </c>
      <c r="AF10" s="585">
        <f t="shared" si="2"/>
        <v>1</v>
      </c>
    </row>
    <row r="11" spans="1:32" s="585" customFormat="1" ht="12.75">
      <c r="A11" s="578" t="s">
        <v>1240</v>
      </c>
      <c r="B11" s="579">
        <f t="shared" si="3"/>
        <v>9</v>
      </c>
      <c r="C11" s="579" t="s">
        <v>16</v>
      </c>
      <c r="D11" s="579">
        <v>85</v>
      </c>
      <c r="E11" s="579">
        <v>53.55</v>
      </c>
      <c r="F11" s="579">
        <v>1.696</v>
      </c>
      <c r="G11" s="579">
        <v>18.9984</v>
      </c>
      <c r="H11" s="579">
        <v>1</v>
      </c>
      <c r="I11" s="579">
        <v>0.72</v>
      </c>
      <c r="J11" s="579">
        <v>0.57</v>
      </c>
      <c r="K11" s="579">
        <v>17.422</v>
      </c>
      <c r="L11" s="579">
        <v>0.824</v>
      </c>
      <c r="M11" s="580">
        <v>0.0279</v>
      </c>
      <c r="N11" s="580"/>
      <c r="O11" s="581">
        <v>0.26</v>
      </c>
      <c r="P11" s="579">
        <v>3.2698</v>
      </c>
      <c r="Q11" s="579">
        <v>3.98</v>
      </c>
      <c r="R11" s="580">
        <f ca="1">YEAR(NOW())-1866</f>
        <v>151</v>
      </c>
      <c r="S11" s="578" t="s">
        <v>1241</v>
      </c>
      <c r="T11" s="580">
        <v>17</v>
      </c>
      <c r="U11" s="580" t="s">
        <v>1230</v>
      </c>
      <c r="V11" s="580" t="s">
        <v>14</v>
      </c>
      <c r="W11" s="580"/>
      <c r="X11" s="580"/>
      <c r="Y11" s="580"/>
      <c r="Z11" s="583">
        <v>585</v>
      </c>
      <c r="AA11" s="584">
        <v>1.3</v>
      </c>
      <c r="AB11" s="584">
        <v>0.0033</v>
      </c>
      <c r="AC11" s="580">
        <f t="shared" si="0"/>
        <v>8</v>
      </c>
      <c r="AD11" s="578" t="s">
        <v>1242</v>
      </c>
      <c r="AE11" s="585">
        <f t="shared" si="1"/>
        <v>10</v>
      </c>
      <c r="AF11" s="585">
        <f t="shared" si="2"/>
        <v>1.1111111111111112</v>
      </c>
    </row>
    <row r="12" spans="1:32" s="585" customFormat="1" ht="12.75">
      <c r="A12" s="578" t="s">
        <v>1243</v>
      </c>
      <c r="B12" s="579">
        <f t="shared" si="3"/>
        <v>10</v>
      </c>
      <c r="C12" s="579" t="s">
        <v>17</v>
      </c>
      <c r="D12" s="579">
        <v>27.1</v>
      </c>
      <c r="E12" s="579">
        <v>24.55</v>
      </c>
      <c r="F12" s="579">
        <v>0.9</v>
      </c>
      <c r="G12" s="579">
        <v>20.1797</v>
      </c>
      <c r="H12" s="579">
        <v>0</v>
      </c>
      <c r="I12" s="579">
        <v>0.71</v>
      </c>
      <c r="J12" s="579">
        <v>0.51</v>
      </c>
      <c r="K12" s="579">
        <v>21.564</v>
      </c>
      <c r="L12" s="579">
        <v>1.03</v>
      </c>
      <c r="M12" s="580">
        <v>0.0493</v>
      </c>
      <c r="N12" s="580"/>
      <c r="O12" s="581">
        <v>0.34</v>
      </c>
      <c r="P12" s="579">
        <v>1.77</v>
      </c>
      <c r="Q12" s="586"/>
      <c r="R12" s="580">
        <f ca="1">YEAR(NOW())-1898</f>
        <v>119</v>
      </c>
      <c r="S12" s="578" t="s">
        <v>1221</v>
      </c>
      <c r="T12" s="580">
        <v>18</v>
      </c>
      <c r="U12" s="580" t="s">
        <v>1230</v>
      </c>
      <c r="V12" s="580" t="s">
        <v>14</v>
      </c>
      <c r="W12" s="580"/>
      <c r="X12" s="580"/>
      <c r="Y12" s="580"/>
      <c r="Z12" s="583">
        <v>0.005</v>
      </c>
      <c r="AA12" s="584">
        <v>0.00012</v>
      </c>
      <c r="AB12" s="584"/>
      <c r="AC12" s="580">
        <f t="shared" si="0"/>
        <v>4</v>
      </c>
      <c r="AD12" s="578" t="s">
        <v>1244</v>
      </c>
      <c r="AE12" s="585">
        <f t="shared" si="1"/>
        <v>10</v>
      </c>
      <c r="AF12" s="585">
        <f t="shared" si="2"/>
        <v>1</v>
      </c>
    </row>
    <row r="13" spans="1:34" ht="12.75">
      <c r="A13" s="575" t="s">
        <v>1245</v>
      </c>
      <c r="B13" s="572">
        <f t="shared" si="3"/>
        <v>11</v>
      </c>
      <c r="C13" s="572" t="s">
        <v>18</v>
      </c>
      <c r="D13" s="572">
        <v>1156</v>
      </c>
      <c r="E13" s="572">
        <v>371</v>
      </c>
      <c r="F13" s="572">
        <v>0.97</v>
      </c>
      <c r="G13" s="572">
        <v>22.98977</v>
      </c>
      <c r="H13" s="572">
        <v>1</v>
      </c>
      <c r="I13" s="572">
        <v>1.54</v>
      </c>
      <c r="J13" s="572">
        <v>2.23</v>
      </c>
      <c r="K13" s="572">
        <v>5.139</v>
      </c>
      <c r="L13" s="572">
        <v>1.23</v>
      </c>
      <c r="M13" s="571">
        <v>141</v>
      </c>
      <c r="N13" s="571">
        <v>20.1</v>
      </c>
      <c r="O13" s="574">
        <v>2.601</v>
      </c>
      <c r="P13" s="572">
        <v>98.01</v>
      </c>
      <c r="Q13" s="572">
        <v>0.93</v>
      </c>
      <c r="R13" s="571">
        <f ca="1">YEAR(NOW())-1807</f>
        <v>210</v>
      </c>
      <c r="S13" s="575" t="s">
        <v>1224</v>
      </c>
      <c r="T13" s="571">
        <v>1</v>
      </c>
      <c r="U13" s="571" t="s">
        <v>1217</v>
      </c>
      <c r="V13" s="571" t="s">
        <v>1218</v>
      </c>
      <c r="Z13" s="576">
        <v>0.000236</v>
      </c>
      <c r="AA13" s="577">
        <v>10800</v>
      </c>
      <c r="AB13" s="577">
        <v>0.14</v>
      </c>
      <c r="AC13" s="580">
        <f t="shared" si="0"/>
        <v>6</v>
      </c>
      <c r="AD13" s="575" t="s">
        <v>1246</v>
      </c>
      <c r="AE13" s="585">
        <f t="shared" si="1"/>
        <v>12</v>
      </c>
      <c r="AF13" s="585">
        <f t="shared" si="2"/>
        <v>1.0909090909090908</v>
      </c>
      <c r="AG13" s="570" t="s">
        <v>1564</v>
      </c>
      <c r="AH13" s="570" t="str">
        <f>AG$13&amp;C13&amp;"&lt;sup&gt;+$z&lt;/sup&gt;"&amp;AG$13&amp;","</f>
        <v>"Na&lt;sup&gt;+$z&lt;/sup&gt;",</v>
      </c>
    </row>
    <row r="14" spans="1:34" ht="12.75">
      <c r="A14" s="575" t="s">
        <v>1247</v>
      </c>
      <c r="B14" s="572">
        <f t="shared" si="3"/>
        <v>12</v>
      </c>
      <c r="C14" s="572" t="s">
        <v>19</v>
      </c>
      <c r="D14" s="572">
        <v>1380</v>
      </c>
      <c r="E14" s="572">
        <v>922</v>
      </c>
      <c r="F14" s="572">
        <v>1.74</v>
      </c>
      <c r="G14" s="572">
        <v>24.305</v>
      </c>
      <c r="H14" s="572">
        <v>2</v>
      </c>
      <c r="I14" s="572">
        <v>1.36</v>
      </c>
      <c r="J14" s="572">
        <v>1.72</v>
      </c>
      <c r="K14" s="572">
        <v>7.646</v>
      </c>
      <c r="L14" s="572">
        <v>1.02</v>
      </c>
      <c r="M14" s="571">
        <v>156</v>
      </c>
      <c r="N14" s="571">
        <v>22.4</v>
      </c>
      <c r="O14" s="574">
        <v>8.95</v>
      </c>
      <c r="P14" s="572">
        <v>127.6</v>
      </c>
      <c r="Q14" s="572">
        <v>1.31</v>
      </c>
      <c r="R14" s="571">
        <f ca="1">YEAR(NOW())-1808</f>
        <v>209</v>
      </c>
      <c r="S14" s="575" t="s">
        <v>1227</v>
      </c>
      <c r="T14" s="571">
        <v>2</v>
      </c>
      <c r="U14" s="571" t="s">
        <v>1217</v>
      </c>
      <c r="V14" s="571" t="s">
        <v>1218</v>
      </c>
      <c r="Z14" s="576">
        <v>23300</v>
      </c>
      <c r="AA14" s="577">
        <v>1290</v>
      </c>
      <c r="AB14" s="577">
        <v>0.027</v>
      </c>
      <c r="AC14" s="580">
        <f t="shared" si="0"/>
        <v>9</v>
      </c>
      <c r="AD14" s="575" t="s">
        <v>1248</v>
      </c>
      <c r="AE14" s="585">
        <f t="shared" si="1"/>
        <v>12</v>
      </c>
      <c r="AF14" s="585">
        <f t="shared" si="2"/>
        <v>1</v>
      </c>
      <c r="AH14" s="570" t="str">
        <f aca="true" t="shared" si="4" ref="AH14:AH77">AG$13&amp;C14&amp;"&lt;sup&gt;+$z&lt;/sup&gt;"&amp;AG$13&amp;","</f>
        <v>"Mg&lt;sup&gt;+$z&lt;/sup&gt;",</v>
      </c>
    </row>
    <row r="15" spans="1:34" ht="12.75">
      <c r="A15" s="575" t="s">
        <v>1249</v>
      </c>
      <c r="B15" s="572">
        <f t="shared" si="3"/>
        <v>13</v>
      </c>
      <c r="C15" s="572" t="s">
        <v>30</v>
      </c>
      <c r="D15" s="572">
        <v>2740</v>
      </c>
      <c r="E15" s="572">
        <v>933.5</v>
      </c>
      <c r="F15" s="572">
        <v>2.7</v>
      </c>
      <c r="G15" s="572">
        <v>26.98154</v>
      </c>
      <c r="H15" s="572">
        <v>3</v>
      </c>
      <c r="I15" s="572">
        <v>1.18</v>
      </c>
      <c r="J15" s="572">
        <v>1.62</v>
      </c>
      <c r="K15" s="572">
        <v>5.986</v>
      </c>
      <c r="L15" s="572">
        <v>0.9</v>
      </c>
      <c r="M15" s="571">
        <v>237</v>
      </c>
      <c r="N15" s="571">
        <v>37.7</v>
      </c>
      <c r="O15" s="574">
        <v>10.7</v>
      </c>
      <c r="P15" s="572">
        <v>290.8</v>
      </c>
      <c r="Q15" s="572">
        <v>1.61</v>
      </c>
      <c r="R15" s="571">
        <f ca="1">YEAR(NOW())-1825</f>
        <v>192</v>
      </c>
      <c r="S15" s="575" t="s">
        <v>195</v>
      </c>
      <c r="T15" s="571">
        <v>13</v>
      </c>
      <c r="U15" s="571" t="s">
        <v>1230</v>
      </c>
      <c r="V15" s="571" t="s">
        <v>1218</v>
      </c>
      <c r="Z15" s="576">
        <v>82300</v>
      </c>
      <c r="AA15" s="577">
        <v>0.002</v>
      </c>
      <c r="AB15" s="577">
        <v>9E-05</v>
      </c>
      <c r="AC15" s="580">
        <f t="shared" si="0"/>
        <v>8</v>
      </c>
      <c r="AD15" s="575" t="s">
        <v>1250</v>
      </c>
      <c r="AE15" s="585">
        <f t="shared" si="1"/>
        <v>14</v>
      </c>
      <c r="AF15" s="585">
        <f t="shared" si="2"/>
        <v>1.0769230769230769</v>
      </c>
      <c r="AH15" s="570" t="str">
        <f t="shared" si="4"/>
        <v>"Al&lt;sup&gt;+$z&lt;/sup&gt;",</v>
      </c>
    </row>
    <row r="16" spans="1:34" ht="12.75">
      <c r="A16" s="575" t="s">
        <v>1251</v>
      </c>
      <c r="B16" s="572">
        <f t="shared" si="3"/>
        <v>14</v>
      </c>
      <c r="C16" s="572" t="s">
        <v>31</v>
      </c>
      <c r="D16" s="572">
        <v>2630</v>
      </c>
      <c r="E16" s="572">
        <v>1683</v>
      </c>
      <c r="F16" s="572">
        <v>2.33</v>
      </c>
      <c r="G16" s="572">
        <v>28.0855</v>
      </c>
      <c r="H16" s="572">
        <v>4</v>
      </c>
      <c r="I16" s="572">
        <v>1.11</v>
      </c>
      <c r="J16" s="572">
        <v>1.44</v>
      </c>
      <c r="K16" s="572">
        <v>8.151</v>
      </c>
      <c r="L16" s="572">
        <v>0.7</v>
      </c>
      <c r="M16" s="571">
        <v>148</v>
      </c>
      <c r="N16" s="571">
        <v>0.0004</v>
      </c>
      <c r="O16" s="574">
        <v>50.2</v>
      </c>
      <c r="P16" s="572">
        <v>359</v>
      </c>
      <c r="Q16" s="572">
        <v>1.9</v>
      </c>
      <c r="R16" s="571">
        <f ca="1">YEAR(NOW())-1824</f>
        <v>193</v>
      </c>
      <c r="S16" s="575" t="s">
        <v>196</v>
      </c>
      <c r="T16" s="571">
        <v>14</v>
      </c>
      <c r="V16" s="571" t="s">
        <v>14</v>
      </c>
      <c r="W16" s="571">
        <v>2</v>
      </c>
      <c r="Z16" s="576">
        <v>282000</v>
      </c>
      <c r="AA16" s="577">
        <v>2.2</v>
      </c>
      <c r="AB16" s="577">
        <v>0.026</v>
      </c>
      <c r="AC16" s="580">
        <f t="shared" si="0"/>
        <v>7</v>
      </c>
      <c r="AD16" s="575" t="s">
        <v>1252</v>
      </c>
      <c r="AE16" s="585">
        <f t="shared" si="1"/>
        <v>14</v>
      </c>
      <c r="AF16" s="585">
        <f t="shared" si="2"/>
        <v>1</v>
      </c>
      <c r="AH16" s="570" t="str">
        <f t="shared" si="4"/>
        <v>"Si&lt;sup&gt;+$z&lt;/sup&gt;",</v>
      </c>
    </row>
    <row r="17" spans="1:34" ht="12.75">
      <c r="A17" s="575" t="s">
        <v>1253</v>
      </c>
      <c r="B17" s="572">
        <f t="shared" si="3"/>
        <v>15</v>
      </c>
      <c r="C17" s="572" t="s">
        <v>32</v>
      </c>
      <c r="D17" s="572">
        <v>553</v>
      </c>
      <c r="E17" s="572">
        <v>317.3</v>
      </c>
      <c r="F17" s="572">
        <v>1.82</v>
      </c>
      <c r="G17" s="572">
        <v>30.97376</v>
      </c>
      <c r="H17" s="572">
        <v>5</v>
      </c>
      <c r="I17" s="572">
        <v>1.06</v>
      </c>
      <c r="J17" s="572">
        <v>1.23</v>
      </c>
      <c r="K17" s="572">
        <v>10.486</v>
      </c>
      <c r="L17" s="572">
        <v>0.769</v>
      </c>
      <c r="M17" s="571">
        <v>0.235</v>
      </c>
      <c r="N17" s="571">
        <v>1E-16</v>
      </c>
      <c r="O17" s="574">
        <v>0.63</v>
      </c>
      <c r="P17" s="572">
        <v>12.4</v>
      </c>
      <c r="Q17" s="572">
        <v>2.19</v>
      </c>
      <c r="R17" s="571">
        <f ca="1">YEAR(NOW())-1669</f>
        <v>348</v>
      </c>
      <c r="S17" s="575" t="s">
        <v>1235</v>
      </c>
      <c r="T17" s="571">
        <v>15</v>
      </c>
      <c r="U17" s="571" t="s">
        <v>1230</v>
      </c>
      <c r="V17" s="571" t="s">
        <v>14</v>
      </c>
      <c r="W17" s="571">
        <v>5</v>
      </c>
      <c r="X17" s="571">
        <v>4</v>
      </c>
      <c r="Z17" s="576">
        <v>1050</v>
      </c>
      <c r="AA17" s="577">
        <v>0.06</v>
      </c>
      <c r="AB17" s="577">
        <v>1.1</v>
      </c>
      <c r="AC17" s="580">
        <f t="shared" si="0"/>
        <v>10</v>
      </c>
      <c r="AD17" s="575" t="s">
        <v>1254</v>
      </c>
      <c r="AE17" s="585">
        <f t="shared" si="1"/>
        <v>16</v>
      </c>
      <c r="AF17" s="585">
        <f t="shared" si="2"/>
        <v>1.0666666666666667</v>
      </c>
      <c r="AH17" s="570" t="str">
        <f t="shared" si="4"/>
        <v>"P&lt;sup&gt;+$z&lt;/sup&gt;",</v>
      </c>
    </row>
    <row r="18" spans="1:34" ht="12.75">
      <c r="A18" s="575" t="s">
        <v>1255</v>
      </c>
      <c r="B18" s="572">
        <f t="shared" si="3"/>
        <v>16</v>
      </c>
      <c r="C18" s="572" t="s">
        <v>33</v>
      </c>
      <c r="D18" s="572">
        <v>717.82</v>
      </c>
      <c r="E18" s="572">
        <v>392.2</v>
      </c>
      <c r="F18" s="572">
        <v>2.07</v>
      </c>
      <c r="G18" s="572">
        <v>32.066</v>
      </c>
      <c r="H18" s="572">
        <v>6</v>
      </c>
      <c r="I18" s="572">
        <v>1.02</v>
      </c>
      <c r="J18" s="572">
        <v>1.09</v>
      </c>
      <c r="K18" s="572">
        <v>10.36</v>
      </c>
      <c r="L18" s="572">
        <v>0.71</v>
      </c>
      <c r="M18" s="571">
        <v>0.269</v>
      </c>
      <c r="N18" s="571">
        <v>5E-16</v>
      </c>
      <c r="O18" s="574">
        <v>1.73</v>
      </c>
      <c r="P18" s="587">
        <v>10</v>
      </c>
      <c r="Q18" s="572">
        <v>2.58</v>
      </c>
      <c r="R18" s="571" t="s">
        <v>807</v>
      </c>
      <c r="S18" s="575" t="s">
        <v>1238</v>
      </c>
      <c r="T18" s="571">
        <v>16</v>
      </c>
      <c r="U18" s="571" t="s">
        <v>1230</v>
      </c>
      <c r="V18" s="571" t="s">
        <v>14</v>
      </c>
      <c r="W18" s="571">
        <v>4</v>
      </c>
      <c r="X18" s="571">
        <v>6</v>
      </c>
      <c r="Z18" s="576">
        <v>350</v>
      </c>
      <c r="AA18" s="577">
        <v>905</v>
      </c>
      <c r="AB18" s="577">
        <v>0.2</v>
      </c>
      <c r="AC18" s="580">
        <f t="shared" si="0"/>
        <v>6</v>
      </c>
      <c r="AD18" s="575" t="s">
        <v>1256</v>
      </c>
      <c r="AE18" s="585">
        <f t="shared" si="1"/>
        <v>16</v>
      </c>
      <c r="AF18" s="585">
        <f t="shared" si="2"/>
        <v>1</v>
      </c>
      <c r="AH18" s="570" t="str">
        <f t="shared" si="4"/>
        <v>"S&lt;sup&gt;+$z&lt;/sup&gt;",</v>
      </c>
    </row>
    <row r="19" spans="1:34" s="585" customFormat="1" ht="12.75">
      <c r="A19" s="578" t="s">
        <v>1257</v>
      </c>
      <c r="B19" s="579">
        <f t="shared" si="3"/>
        <v>17</v>
      </c>
      <c r="C19" s="579" t="s">
        <v>34</v>
      </c>
      <c r="D19" s="579">
        <v>239.18</v>
      </c>
      <c r="E19" s="579">
        <v>172.17</v>
      </c>
      <c r="F19" s="579">
        <v>3.214</v>
      </c>
      <c r="G19" s="579">
        <v>35.4527</v>
      </c>
      <c r="H19" s="579">
        <v>1</v>
      </c>
      <c r="I19" s="579">
        <v>0.99</v>
      </c>
      <c r="J19" s="579">
        <v>0.97</v>
      </c>
      <c r="K19" s="579">
        <v>12.967</v>
      </c>
      <c r="L19" s="579">
        <v>0.48</v>
      </c>
      <c r="M19" s="580">
        <v>0.0089</v>
      </c>
      <c r="N19" s="580"/>
      <c r="O19" s="581">
        <v>3.21</v>
      </c>
      <c r="P19" s="579">
        <v>10.2</v>
      </c>
      <c r="Q19" s="579">
        <v>3.16</v>
      </c>
      <c r="R19" s="580">
        <f ca="1">YEAR(NOW())-1774</f>
        <v>243</v>
      </c>
      <c r="S19" s="578" t="s">
        <v>1241</v>
      </c>
      <c r="T19" s="580">
        <v>17</v>
      </c>
      <c r="U19" s="580" t="s">
        <v>1230</v>
      </c>
      <c r="V19" s="580" t="s">
        <v>14</v>
      </c>
      <c r="W19" s="580">
        <v>3</v>
      </c>
      <c r="X19" s="580">
        <v>5</v>
      </c>
      <c r="Y19" s="580">
        <v>7</v>
      </c>
      <c r="Z19" s="583">
        <v>145</v>
      </c>
      <c r="AA19" s="584">
        <v>19400</v>
      </c>
      <c r="AB19" s="584">
        <v>0.12</v>
      </c>
      <c r="AC19" s="580">
        <f t="shared" si="0"/>
        <v>8</v>
      </c>
      <c r="AD19" s="578" t="s">
        <v>1258</v>
      </c>
      <c r="AE19" s="585">
        <f t="shared" si="1"/>
        <v>18</v>
      </c>
      <c r="AF19" s="585">
        <f t="shared" si="2"/>
        <v>1.0588235294117647</v>
      </c>
      <c r="AH19" s="570" t="str">
        <f t="shared" si="4"/>
        <v>"Cl&lt;sup&gt;+$z&lt;/sup&gt;",</v>
      </c>
    </row>
    <row r="20" spans="1:34" s="585" customFormat="1" ht="12.75">
      <c r="A20" s="578" t="s">
        <v>1259</v>
      </c>
      <c r="B20" s="579">
        <f t="shared" si="3"/>
        <v>18</v>
      </c>
      <c r="C20" s="579" t="s">
        <v>35</v>
      </c>
      <c r="D20" s="579">
        <v>87.45</v>
      </c>
      <c r="E20" s="579">
        <v>83.95</v>
      </c>
      <c r="F20" s="579">
        <v>1.784</v>
      </c>
      <c r="G20" s="579">
        <v>39.948</v>
      </c>
      <c r="H20" s="579">
        <v>0</v>
      </c>
      <c r="I20" s="579">
        <v>0.98</v>
      </c>
      <c r="J20" s="579">
        <v>0.88</v>
      </c>
      <c r="K20" s="579">
        <v>15.759</v>
      </c>
      <c r="L20" s="579">
        <v>0.52</v>
      </c>
      <c r="M20" s="588">
        <v>0.0177</v>
      </c>
      <c r="N20" s="580"/>
      <c r="O20" s="581">
        <v>1.188</v>
      </c>
      <c r="P20" s="579">
        <v>6.506</v>
      </c>
      <c r="Q20" s="586"/>
      <c r="R20" s="580">
        <f ca="1">YEAR(NOW())-1894</f>
        <v>123</v>
      </c>
      <c r="S20" s="578" t="s">
        <v>1221</v>
      </c>
      <c r="T20" s="580">
        <v>18</v>
      </c>
      <c r="U20" s="580" t="s">
        <v>1230</v>
      </c>
      <c r="V20" s="580" t="s">
        <v>14</v>
      </c>
      <c r="W20" s="580"/>
      <c r="X20" s="580"/>
      <c r="Y20" s="580"/>
      <c r="Z20" s="583">
        <v>3.5</v>
      </c>
      <c r="AA20" s="584">
        <v>0.45</v>
      </c>
      <c r="AB20" s="584"/>
      <c r="AC20" s="580">
        <f t="shared" si="0"/>
        <v>5</v>
      </c>
      <c r="AD20" s="578" t="s">
        <v>1260</v>
      </c>
      <c r="AE20" s="585">
        <f t="shared" si="1"/>
        <v>22</v>
      </c>
      <c r="AF20" s="585">
        <f t="shared" si="2"/>
        <v>1.2222222222222223</v>
      </c>
      <c r="AH20" s="570" t="str">
        <f t="shared" si="4"/>
        <v>"Ar&lt;sup&gt;+$z&lt;/sup&gt;",</v>
      </c>
    </row>
    <row r="21" spans="1:34" ht="12.75">
      <c r="A21" s="575" t="s">
        <v>1261</v>
      </c>
      <c r="B21" s="572">
        <f t="shared" si="3"/>
        <v>19</v>
      </c>
      <c r="C21" s="572" t="s">
        <v>36</v>
      </c>
      <c r="D21" s="572">
        <v>1033</v>
      </c>
      <c r="E21" s="572">
        <v>336.8</v>
      </c>
      <c r="F21" s="572">
        <v>0.86</v>
      </c>
      <c r="G21" s="572">
        <v>39.0983</v>
      </c>
      <c r="H21" s="572">
        <v>1</v>
      </c>
      <c r="I21" s="572">
        <v>2.03</v>
      </c>
      <c r="J21" s="572">
        <v>2.77</v>
      </c>
      <c r="K21" s="572">
        <v>4.341</v>
      </c>
      <c r="L21" s="572">
        <v>0.757</v>
      </c>
      <c r="M21" s="571">
        <v>102.5</v>
      </c>
      <c r="N21" s="571">
        <v>16.4</v>
      </c>
      <c r="O21" s="574">
        <v>2.33</v>
      </c>
      <c r="P21" s="572">
        <v>76.9</v>
      </c>
      <c r="Q21" s="572">
        <v>0.82</v>
      </c>
      <c r="R21" s="571">
        <f ca="1">YEAR(NOW())-1807</f>
        <v>210</v>
      </c>
      <c r="S21" s="575" t="s">
        <v>1224</v>
      </c>
      <c r="T21" s="571">
        <v>1</v>
      </c>
      <c r="U21" s="571" t="s">
        <v>1217</v>
      </c>
      <c r="V21" s="571" t="s">
        <v>1218</v>
      </c>
      <c r="Z21" s="576">
        <v>20900</v>
      </c>
      <c r="AA21" s="577">
        <v>399</v>
      </c>
      <c r="AB21" s="577">
        <v>0.2</v>
      </c>
      <c r="AC21" s="580">
        <f t="shared" si="0"/>
        <v>9</v>
      </c>
      <c r="AD21" s="575" t="s">
        <v>1262</v>
      </c>
      <c r="AE21" s="585">
        <f t="shared" si="1"/>
        <v>20</v>
      </c>
      <c r="AF21" s="585">
        <f t="shared" si="2"/>
        <v>1.0526315789473684</v>
      </c>
      <c r="AH21" s="570" t="str">
        <f t="shared" si="4"/>
        <v>"K&lt;sup&gt;+$z&lt;/sup&gt;",</v>
      </c>
    </row>
    <row r="22" spans="1:34" ht="12.75">
      <c r="A22" s="575" t="s">
        <v>1263</v>
      </c>
      <c r="B22" s="572">
        <f t="shared" si="3"/>
        <v>20</v>
      </c>
      <c r="C22" s="572" t="s">
        <v>37</v>
      </c>
      <c r="D22" s="572">
        <v>1757</v>
      </c>
      <c r="E22" s="572">
        <v>1112</v>
      </c>
      <c r="F22" s="572">
        <v>1.55</v>
      </c>
      <c r="G22" s="572">
        <v>40.078</v>
      </c>
      <c r="H22" s="572">
        <v>2</v>
      </c>
      <c r="I22" s="572">
        <v>1.74</v>
      </c>
      <c r="J22" s="572">
        <v>2.23</v>
      </c>
      <c r="K22" s="572">
        <v>6.113</v>
      </c>
      <c r="L22" s="572">
        <v>0.647</v>
      </c>
      <c r="M22" s="571">
        <v>200</v>
      </c>
      <c r="N22" s="571">
        <v>31.3</v>
      </c>
      <c r="O22" s="574">
        <v>8.53</v>
      </c>
      <c r="P22" s="572">
        <v>154.67</v>
      </c>
      <c r="Q22" s="572">
        <v>1</v>
      </c>
      <c r="R22" s="571">
        <f ca="1">YEAR(NOW())-1808</f>
        <v>209</v>
      </c>
      <c r="S22" s="575" t="s">
        <v>1227</v>
      </c>
      <c r="T22" s="571">
        <v>2</v>
      </c>
      <c r="U22" s="571" t="s">
        <v>1217</v>
      </c>
      <c r="V22" s="571" t="s">
        <v>1218</v>
      </c>
      <c r="Z22" s="576">
        <v>41500</v>
      </c>
      <c r="AA22" s="577">
        <v>412</v>
      </c>
      <c r="AB22" s="577">
        <v>1.4</v>
      </c>
      <c r="AC22" s="580">
        <f t="shared" si="0"/>
        <v>7</v>
      </c>
      <c r="AD22" s="575" t="s">
        <v>1264</v>
      </c>
      <c r="AE22" s="585">
        <f t="shared" si="1"/>
        <v>20</v>
      </c>
      <c r="AF22" s="585">
        <f t="shared" si="2"/>
        <v>1</v>
      </c>
      <c r="AH22" s="570" t="str">
        <f t="shared" si="4"/>
        <v>"Ca&lt;sup&gt;+$z&lt;/sup&gt;",</v>
      </c>
    </row>
    <row r="23" spans="1:34" ht="12.75">
      <c r="A23" s="575" t="s">
        <v>1265</v>
      </c>
      <c r="B23" s="572">
        <f t="shared" si="3"/>
        <v>21</v>
      </c>
      <c r="C23" s="572" t="s">
        <v>38</v>
      </c>
      <c r="D23" s="572">
        <v>3109</v>
      </c>
      <c r="E23" s="572">
        <v>1814</v>
      </c>
      <c r="F23" s="572">
        <v>2.99</v>
      </c>
      <c r="G23" s="572">
        <v>44.9559</v>
      </c>
      <c r="H23" s="572">
        <v>3</v>
      </c>
      <c r="I23" s="572">
        <v>1.44</v>
      </c>
      <c r="J23" s="572">
        <v>2.09</v>
      </c>
      <c r="K23" s="572">
        <v>6.54</v>
      </c>
      <c r="L23" s="572">
        <v>0.568</v>
      </c>
      <c r="M23" s="571">
        <v>15.8</v>
      </c>
      <c r="N23" s="571">
        <v>1.5</v>
      </c>
      <c r="O23" s="574">
        <v>16.11</v>
      </c>
      <c r="P23" s="572">
        <v>304.8</v>
      </c>
      <c r="Q23" s="572">
        <v>1.36</v>
      </c>
      <c r="R23" s="571">
        <f ca="1">YEAR(NOW())-1870</f>
        <v>147</v>
      </c>
      <c r="S23" s="575" t="s">
        <v>1266</v>
      </c>
      <c r="T23" s="571">
        <v>3</v>
      </c>
      <c r="U23" s="571" t="s">
        <v>452</v>
      </c>
      <c r="V23" s="571" t="s">
        <v>1218</v>
      </c>
      <c r="Z23" s="576">
        <v>22</v>
      </c>
      <c r="AA23" s="577">
        <v>6E-07</v>
      </c>
      <c r="AC23" s="580">
        <f t="shared" si="0"/>
        <v>8</v>
      </c>
      <c r="AD23" s="575" t="s">
        <v>1267</v>
      </c>
      <c r="AE23" s="585">
        <f t="shared" si="1"/>
        <v>24</v>
      </c>
      <c r="AF23" s="585">
        <f t="shared" si="2"/>
        <v>1.1428571428571428</v>
      </c>
      <c r="AH23" s="570" t="str">
        <f t="shared" si="4"/>
        <v>"Sc&lt;sup&gt;+$z&lt;/sup&gt;",</v>
      </c>
    </row>
    <row r="24" spans="1:34" ht="12.75">
      <c r="A24" s="575" t="s">
        <v>1268</v>
      </c>
      <c r="B24" s="572">
        <f t="shared" si="3"/>
        <v>22</v>
      </c>
      <c r="C24" s="572" t="s">
        <v>39</v>
      </c>
      <c r="D24" s="572">
        <v>3560</v>
      </c>
      <c r="E24" s="572">
        <v>1935</v>
      </c>
      <c r="F24" s="572">
        <v>4.54</v>
      </c>
      <c r="G24" s="572">
        <v>47.88</v>
      </c>
      <c r="H24" s="572">
        <v>4</v>
      </c>
      <c r="I24" s="572">
        <v>1.32</v>
      </c>
      <c r="J24" s="572">
        <v>2</v>
      </c>
      <c r="K24" s="572">
        <v>6.82</v>
      </c>
      <c r="L24" s="572">
        <v>0.523</v>
      </c>
      <c r="M24" s="571">
        <v>21.9</v>
      </c>
      <c r="N24" s="571">
        <v>2.6</v>
      </c>
      <c r="O24" s="574">
        <v>18.6</v>
      </c>
      <c r="P24" s="572">
        <v>425.2</v>
      </c>
      <c r="Q24" s="572">
        <v>1.54</v>
      </c>
      <c r="R24" s="571">
        <f ca="1">YEAR(NOW())-1791</f>
        <v>226</v>
      </c>
      <c r="S24" s="575" t="s">
        <v>1266</v>
      </c>
      <c r="T24" s="571">
        <v>4</v>
      </c>
      <c r="U24" s="571" t="s">
        <v>452</v>
      </c>
      <c r="V24" s="571" t="s">
        <v>1218</v>
      </c>
      <c r="W24" s="571">
        <v>3</v>
      </c>
      <c r="Z24" s="576">
        <v>5650</v>
      </c>
      <c r="AA24" s="577">
        <v>0.001</v>
      </c>
      <c r="AC24" s="580">
        <f t="shared" si="0"/>
        <v>8</v>
      </c>
      <c r="AD24" s="575" t="s">
        <v>1269</v>
      </c>
      <c r="AE24" s="585">
        <f t="shared" si="1"/>
        <v>26</v>
      </c>
      <c r="AF24" s="585">
        <f t="shared" si="2"/>
        <v>1.1818181818181819</v>
      </c>
      <c r="AH24" s="570" t="str">
        <f t="shared" si="4"/>
        <v>"Ti&lt;sup&gt;+$z&lt;/sup&gt;",</v>
      </c>
    </row>
    <row r="25" spans="1:34" ht="12.75">
      <c r="A25" s="575" t="s">
        <v>1270</v>
      </c>
      <c r="B25" s="572">
        <f t="shared" si="3"/>
        <v>23</v>
      </c>
      <c r="C25" s="572" t="s">
        <v>40</v>
      </c>
      <c r="D25" s="572">
        <v>3650</v>
      </c>
      <c r="E25" s="572">
        <v>2163</v>
      </c>
      <c r="F25" s="572">
        <v>6.11</v>
      </c>
      <c r="G25" s="572">
        <v>50.9415</v>
      </c>
      <c r="H25" s="572">
        <v>5</v>
      </c>
      <c r="I25" s="572">
        <v>1.22</v>
      </c>
      <c r="J25" s="572">
        <v>1.92</v>
      </c>
      <c r="K25" s="572">
        <v>6.74</v>
      </c>
      <c r="L25" s="572">
        <v>0.489</v>
      </c>
      <c r="M25" s="571">
        <v>30.7</v>
      </c>
      <c r="N25" s="571">
        <v>4</v>
      </c>
      <c r="O25" s="574">
        <v>22.8</v>
      </c>
      <c r="P25" s="572">
        <v>446.7</v>
      </c>
      <c r="Q25" s="572">
        <v>1.63</v>
      </c>
      <c r="R25" s="571">
        <f ca="1">YEAR(NOW())-1830</f>
        <v>187</v>
      </c>
      <c r="S25" s="575" t="s">
        <v>1266</v>
      </c>
      <c r="T25" s="571">
        <v>5</v>
      </c>
      <c r="U25" s="571" t="s">
        <v>452</v>
      </c>
      <c r="V25" s="571" t="s">
        <v>1218</v>
      </c>
      <c r="W25" s="571">
        <v>4</v>
      </c>
      <c r="X25" s="571">
        <v>3</v>
      </c>
      <c r="Y25" s="571">
        <v>2</v>
      </c>
      <c r="Z25" s="576">
        <v>120</v>
      </c>
      <c r="AA25" s="577">
        <v>0.0025</v>
      </c>
      <c r="AC25" s="580">
        <f t="shared" si="0"/>
        <v>8</v>
      </c>
      <c r="AD25" s="575" t="s">
        <v>1271</v>
      </c>
      <c r="AE25" s="585">
        <f t="shared" si="1"/>
        <v>28</v>
      </c>
      <c r="AF25" s="585">
        <f t="shared" si="2"/>
        <v>1.2173913043478262</v>
      </c>
      <c r="AH25" s="570" t="str">
        <f t="shared" si="4"/>
        <v>"V&lt;sup&gt;+$z&lt;/sup&gt;",</v>
      </c>
    </row>
    <row r="26" spans="1:34" ht="12.75">
      <c r="A26" s="575" t="s">
        <v>1272</v>
      </c>
      <c r="B26" s="572">
        <f t="shared" si="3"/>
        <v>24</v>
      </c>
      <c r="C26" s="572" t="s">
        <v>41</v>
      </c>
      <c r="D26" s="572">
        <v>2945</v>
      </c>
      <c r="E26" s="572">
        <v>2130</v>
      </c>
      <c r="F26" s="572">
        <v>7.19</v>
      </c>
      <c r="G26" s="572">
        <v>51.996</v>
      </c>
      <c r="H26" s="572">
        <v>3</v>
      </c>
      <c r="I26" s="572">
        <v>1.18</v>
      </c>
      <c r="J26" s="572">
        <v>1.85</v>
      </c>
      <c r="K26" s="572">
        <v>6.766</v>
      </c>
      <c r="L26" s="572">
        <v>0.449</v>
      </c>
      <c r="M26" s="571">
        <v>93.7</v>
      </c>
      <c r="N26" s="571">
        <v>7.9</v>
      </c>
      <c r="O26" s="574">
        <v>20</v>
      </c>
      <c r="P26" s="572">
        <v>339.5</v>
      </c>
      <c r="Q26" s="572">
        <v>1.66</v>
      </c>
      <c r="R26" s="571">
        <f ca="1">YEAR(NOW())-1797</f>
        <v>220</v>
      </c>
      <c r="S26" s="575" t="s">
        <v>1266</v>
      </c>
      <c r="T26" s="571">
        <v>6</v>
      </c>
      <c r="U26" s="571" t="s">
        <v>452</v>
      </c>
      <c r="V26" s="571" t="s">
        <v>1218</v>
      </c>
      <c r="W26" s="571">
        <v>6</v>
      </c>
      <c r="X26" s="571">
        <v>2</v>
      </c>
      <c r="Z26" s="576">
        <v>102</v>
      </c>
      <c r="AA26" s="577">
        <v>0.0003</v>
      </c>
      <c r="AB26" s="577">
        <v>3E-06</v>
      </c>
      <c r="AC26" s="580">
        <f t="shared" si="0"/>
        <v>8</v>
      </c>
      <c r="AD26" s="575" t="s">
        <v>1273</v>
      </c>
      <c r="AE26" s="585">
        <f t="shared" si="1"/>
        <v>28</v>
      </c>
      <c r="AF26" s="585">
        <f t="shared" si="2"/>
        <v>1.1666666666666667</v>
      </c>
      <c r="AH26" s="570" t="str">
        <f t="shared" si="4"/>
        <v>"Cr&lt;sup&gt;+$z&lt;/sup&gt;",</v>
      </c>
    </row>
    <row r="27" spans="1:34" ht="12.75">
      <c r="A27" s="575" t="s">
        <v>1274</v>
      </c>
      <c r="B27" s="572">
        <f t="shared" si="3"/>
        <v>25</v>
      </c>
      <c r="C27" s="572" t="s">
        <v>42</v>
      </c>
      <c r="D27" s="572">
        <v>2235</v>
      </c>
      <c r="E27" s="572">
        <v>1518</v>
      </c>
      <c r="F27" s="572">
        <v>7.44</v>
      </c>
      <c r="G27" s="572">
        <v>54.938</v>
      </c>
      <c r="H27" s="572">
        <v>4</v>
      </c>
      <c r="I27" s="572">
        <v>1.17</v>
      </c>
      <c r="J27" s="572">
        <v>1.79</v>
      </c>
      <c r="K27" s="572">
        <v>7.435</v>
      </c>
      <c r="L27" s="572">
        <v>0.48</v>
      </c>
      <c r="M27" s="571">
        <v>7.82</v>
      </c>
      <c r="N27" s="571">
        <v>0.5</v>
      </c>
      <c r="O27" s="574">
        <v>14.64</v>
      </c>
      <c r="P27" s="572">
        <v>219.74</v>
      </c>
      <c r="Q27" s="572">
        <v>1.55</v>
      </c>
      <c r="R27" s="571">
        <f ca="1">YEAR(NOW())-1774</f>
        <v>243</v>
      </c>
      <c r="S27" s="575" t="s">
        <v>1266</v>
      </c>
      <c r="T27" s="571">
        <v>7</v>
      </c>
      <c r="U27" s="571" t="s">
        <v>452</v>
      </c>
      <c r="V27" s="571" t="s">
        <v>1218</v>
      </c>
      <c r="W27" s="571">
        <v>2</v>
      </c>
      <c r="X27" s="571">
        <v>7</v>
      </c>
      <c r="Y27" s="571">
        <v>6</v>
      </c>
      <c r="Z27" s="576">
        <v>950</v>
      </c>
      <c r="AA27" s="577">
        <v>0.0002</v>
      </c>
      <c r="AB27" s="577">
        <v>2E-05</v>
      </c>
      <c r="AC27" s="580">
        <f t="shared" si="0"/>
        <v>9</v>
      </c>
      <c r="AD27" s="575" t="s">
        <v>1275</v>
      </c>
      <c r="AE27" s="585">
        <f t="shared" si="1"/>
        <v>30</v>
      </c>
      <c r="AF27" s="585">
        <f t="shared" si="2"/>
        <v>1.2</v>
      </c>
      <c r="AH27" s="570" t="str">
        <f t="shared" si="4"/>
        <v>"Mn&lt;sup&gt;+$z&lt;/sup&gt;",</v>
      </c>
    </row>
    <row r="28" spans="1:34" ht="12.75">
      <c r="A28" s="575" t="s">
        <v>1276</v>
      </c>
      <c r="B28" s="572">
        <f t="shared" si="3"/>
        <v>26</v>
      </c>
      <c r="C28" s="572" t="s">
        <v>43</v>
      </c>
      <c r="D28" s="572">
        <v>3023</v>
      </c>
      <c r="E28" s="572">
        <v>1808</v>
      </c>
      <c r="F28" s="572">
        <v>7.874</v>
      </c>
      <c r="G28" s="572">
        <v>55.847</v>
      </c>
      <c r="H28" s="572">
        <v>3</v>
      </c>
      <c r="I28" s="572">
        <v>1.17</v>
      </c>
      <c r="J28" s="572">
        <v>1.72</v>
      </c>
      <c r="K28" s="572">
        <v>7.87</v>
      </c>
      <c r="L28" s="572">
        <v>0.449</v>
      </c>
      <c r="M28" s="571">
        <v>80.2</v>
      </c>
      <c r="N28" s="571">
        <v>11.2</v>
      </c>
      <c r="O28" s="574">
        <v>13.8</v>
      </c>
      <c r="P28" s="572">
        <v>349.5</v>
      </c>
      <c r="Q28" s="572">
        <v>1.83</v>
      </c>
      <c r="R28" s="571" t="s">
        <v>807</v>
      </c>
      <c r="S28" s="575" t="s">
        <v>1266</v>
      </c>
      <c r="T28" s="571">
        <v>8</v>
      </c>
      <c r="U28" s="571" t="s">
        <v>452</v>
      </c>
      <c r="V28" s="571" t="s">
        <v>1218</v>
      </c>
      <c r="W28" s="571">
        <v>3</v>
      </c>
      <c r="Z28" s="576">
        <v>56300</v>
      </c>
      <c r="AA28" s="577">
        <v>0.002</v>
      </c>
      <c r="AB28" s="577">
        <v>0.006</v>
      </c>
      <c r="AC28" s="580">
        <f t="shared" si="0"/>
        <v>4</v>
      </c>
      <c r="AD28" s="575" t="s">
        <v>1277</v>
      </c>
      <c r="AE28" s="585">
        <f t="shared" si="1"/>
        <v>30</v>
      </c>
      <c r="AF28" s="585">
        <f t="shared" si="2"/>
        <v>1.1538461538461537</v>
      </c>
      <c r="AH28" s="570" t="str">
        <f t="shared" si="4"/>
        <v>"Fe&lt;sup&gt;+$z&lt;/sup&gt;",</v>
      </c>
    </row>
    <row r="29" spans="1:34" ht="12.75">
      <c r="A29" s="575" t="s">
        <v>1278</v>
      </c>
      <c r="B29" s="572">
        <f t="shared" si="3"/>
        <v>27</v>
      </c>
      <c r="C29" s="572" t="s">
        <v>44</v>
      </c>
      <c r="D29" s="572">
        <v>3143</v>
      </c>
      <c r="E29" s="572">
        <v>1768</v>
      </c>
      <c r="F29" s="572">
        <v>8.9</v>
      </c>
      <c r="G29" s="572">
        <v>58.9332</v>
      </c>
      <c r="H29" s="572">
        <v>2</v>
      </c>
      <c r="I29" s="572">
        <v>1.16</v>
      </c>
      <c r="J29" s="572">
        <v>1.67</v>
      </c>
      <c r="K29" s="572">
        <v>7.86</v>
      </c>
      <c r="L29" s="572">
        <v>0.421</v>
      </c>
      <c r="M29" s="571">
        <v>100</v>
      </c>
      <c r="N29" s="571">
        <v>17.9</v>
      </c>
      <c r="O29" s="574">
        <v>16.19</v>
      </c>
      <c r="P29" s="572">
        <v>373.3</v>
      </c>
      <c r="Q29" s="572">
        <v>1.88</v>
      </c>
      <c r="R29" s="571">
        <f ca="1">YEAR(NOW())-1735</f>
        <v>282</v>
      </c>
      <c r="S29" s="575" t="s">
        <v>1266</v>
      </c>
      <c r="T29" s="571">
        <v>9</v>
      </c>
      <c r="U29" s="571" t="s">
        <v>452</v>
      </c>
      <c r="V29" s="571" t="s">
        <v>1218</v>
      </c>
      <c r="W29" s="571">
        <v>3</v>
      </c>
      <c r="Z29" s="576">
        <v>25</v>
      </c>
      <c r="AA29" s="577">
        <v>2E-05</v>
      </c>
      <c r="AB29" s="577">
        <v>2E-06</v>
      </c>
      <c r="AC29" s="580">
        <f t="shared" si="0"/>
        <v>6</v>
      </c>
      <c r="AD29" s="575" t="s">
        <v>1279</v>
      </c>
      <c r="AE29" s="585">
        <f t="shared" si="1"/>
        <v>32</v>
      </c>
      <c r="AF29" s="585">
        <f t="shared" si="2"/>
        <v>1.1851851851851851</v>
      </c>
      <c r="AH29" s="570" t="str">
        <f t="shared" si="4"/>
        <v>"Co&lt;sup&gt;+$z&lt;/sup&gt;",</v>
      </c>
    </row>
    <row r="30" spans="1:34" ht="12.75">
      <c r="A30" s="575" t="s">
        <v>1280</v>
      </c>
      <c r="B30" s="572">
        <f t="shared" si="3"/>
        <v>28</v>
      </c>
      <c r="C30" s="572" t="s">
        <v>45</v>
      </c>
      <c r="D30" s="572">
        <v>3005</v>
      </c>
      <c r="E30" s="572">
        <v>1726</v>
      </c>
      <c r="F30" s="572">
        <v>8.9</v>
      </c>
      <c r="G30" s="572">
        <v>58.6934</v>
      </c>
      <c r="H30" s="572">
        <v>2</v>
      </c>
      <c r="I30" s="572">
        <v>1.15</v>
      </c>
      <c r="J30" s="572">
        <v>1.62</v>
      </c>
      <c r="K30" s="572">
        <v>7.635</v>
      </c>
      <c r="L30" s="572">
        <v>0.444</v>
      </c>
      <c r="M30" s="571">
        <v>90.7</v>
      </c>
      <c r="N30" s="571">
        <v>14.6</v>
      </c>
      <c r="O30" s="574">
        <v>17.2</v>
      </c>
      <c r="P30" s="572">
        <v>377.5</v>
      </c>
      <c r="Q30" s="572">
        <v>1.91</v>
      </c>
      <c r="R30" s="571">
        <f ca="1">YEAR(NOW())-1751</f>
        <v>266</v>
      </c>
      <c r="S30" s="575" t="s">
        <v>1266</v>
      </c>
      <c r="T30" s="571">
        <v>10</v>
      </c>
      <c r="U30" s="571" t="s">
        <v>452</v>
      </c>
      <c r="V30" s="571" t="s">
        <v>1218</v>
      </c>
      <c r="W30" s="571">
        <v>3</v>
      </c>
      <c r="Z30" s="576">
        <v>84</v>
      </c>
      <c r="AA30" s="577">
        <v>5.6E-14</v>
      </c>
      <c r="AB30" s="577">
        <v>1E-05</v>
      </c>
      <c r="AC30" s="580">
        <f t="shared" si="0"/>
        <v>6</v>
      </c>
      <c r="AD30" s="575" t="s">
        <v>1281</v>
      </c>
      <c r="AE30" s="585">
        <f t="shared" si="1"/>
        <v>31</v>
      </c>
      <c r="AF30" s="585">
        <f t="shared" si="2"/>
        <v>1.1071428571428572</v>
      </c>
      <c r="AH30" s="570" t="str">
        <f t="shared" si="4"/>
        <v>"Ni&lt;sup&gt;+$z&lt;/sup&gt;",</v>
      </c>
    </row>
    <row r="31" spans="1:34" ht="12.75">
      <c r="A31" s="575" t="s">
        <v>1282</v>
      </c>
      <c r="B31" s="572">
        <f t="shared" si="3"/>
        <v>29</v>
      </c>
      <c r="C31" s="572" t="s">
        <v>46</v>
      </c>
      <c r="D31" s="572">
        <v>2840</v>
      </c>
      <c r="E31" s="572">
        <v>1356.6</v>
      </c>
      <c r="F31" s="572">
        <v>8.96</v>
      </c>
      <c r="G31" s="572">
        <v>63.456</v>
      </c>
      <c r="H31" s="572">
        <v>2</v>
      </c>
      <c r="I31" s="572">
        <v>1.17</v>
      </c>
      <c r="J31" s="572">
        <v>1.57</v>
      </c>
      <c r="K31" s="572">
        <v>7.726</v>
      </c>
      <c r="L31" s="572">
        <v>0.385</v>
      </c>
      <c r="M31" s="571">
        <v>401</v>
      </c>
      <c r="N31" s="571">
        <v>60.7</v>
      </c>
      <c r="O31" s="574">
        <v>13.14</v>
      </c>
      <c r="P31" s="572">
        <v>300.5</v>
      </c>
      <c r="Q31" s="572">
        <v>1.9</v>
      </c>
      <c r="R31" s="571" t="s">
        <v>807</v>
      </c>
      <c r="S31" s="575" t="s">
        <v>1266</v>
      </c>
      <c r="T31" s="571">
        <v>11</v>
      </c>
      <c r="U31" s="571" t="s">
        <v>452</v>
      </c>
      <c r="V31" s="571" t="s">
        <v>1218</v>
      </c>
      <c r="W31" s="571">
        <v>1</v>
      </c>
      <c r="Z31" s="576">
        <v>60</v>
      </c>
      <c r="AA31" s="577">
        <v>2.5E-14</v>
      </c>
      <c r="AB31" s="577">
        <v>0.0001</v>
      </c>
      <c r="AC31" s="580">
        <f t="shared" si="0"/>
        <v>6</v>
      </c>
      <c r="AD31" s="575" t="s">
        <v>1283</v>
      </c>
      <c r="AE31" s="585">
        <f t="shared" si="1"/>
        <v>34</v>
      </c>
      <c r="AF31" s="585">
        <f t="shared" si="2"/>
        <v>1.1724137931034482</v>
      </c>
      <c r="AH31" s="570" t="str">
        <f t="shared" si="4"/>
        <v>"Cu&lt;sup&gt;+$z&lt;/sup&gt;",</v>
      </c>
    </row>
    <row r="32" spans="1:34" ht="12.75">
      <c r="A32" s="575" t="s">
        <v>1284</v>
      </c>
      <c r="B32" s="572">
        <f t="shared" si="3"/>
        <v>30</v>
      </c>
      <c r="C32" s="572" t="s">
        <v>47</v>
      </c>
      <c r="D32" s="572">
        <v>1180</v>
      </c>
      <c r="E32" s="572">
        <v>692.73</v>
      </c>
      <c r="F32" s="572">
        <v>7.13</v>
      </c>
      <c r="G32" s="572">
        <v>65.39</v>
      </c>
      <c r="H32" s="572">
        <v>2</v>
      </c>
      <c r="I32" s="572">
        <v>1.25</v>
      </c>
      <c r="J32" s="572">
        <v>1.53</v>
      </c>
      <c r="K32" s="572">
        <v>9.394</v>
      </c>
      <c r="L32" s="572">
        <v>0.388</v>
      </c>
      <c r="M32" s="571">
        <v>116</v>
      </c>
      <c r="N32" s="571">
        <v>16.9</v>
      </c>
      <c r="O32" s="574">
        <v>7.38</v>
      </c>
      <c r="P32" s="572">
        <v>115.3</v>
      </c>
      <c r="Q32" s="572">
        <v>1.65</v>
      </c>
      <c r="R32" s="571">
        <f ca="1">YEAR(NOW())-1250</f>
        <v>767</v>
      </c>
      <c r="S32" s="575" t="s">
        <v>1266</v>
      </c>
      <c r="T32" s="571">
        <v>12</v>
      </c>
      <c r="U32" s="571" t="s">
        <v>452</v>
      </c>
      <c r="V32" s="571" t="s">
        <v>1218</v>
      </c>
      <c r="Z32" s="576">
        <v>70</v>
      </c>
      <c r="AA32" s="577">
        <v>0.0049</v>
      </c>
      <c r="AB32" s="577">
        <v>0.0033</v>
      </c>
      <c r="AC32" s="580">
        <f t="shared" si="0"/>
        <v>4</v>
      </c>
      <c r="AD32" s="575" t="s">
        <v>1285</v>
      </c>
      <c r="AE32" s="585">
        <f t="shared" si="1"/>
        <v>35</v>
      </c>
      <c r="AF32" s="585">
        <f t="shared" si="2"/>
        <v>1.1666666666666667</v>
      </c>
      <c r="AH32" s="570" t="str">
        <f t="shared" si="4"/>
        <v>"Zn&lt;sup&gt;+$z&lt;/sup&gt;",</v>
      </c>
    </row>
    <row r="33" spans="1:34" ht="12.75">
      <c r="A33" s="575" t="s">
        <v>1286</v>
      </c>
      <c r="B33" s="572">
        <f t="shared" si="3"/>
        <v>31</v>
      </c>
      <c r="C33" s="572" t="s">
        <v>48</v>
      </c>
      <c r="D33" s="572">
        <v>2478</v>
      </c>
      <c r="E33" s="572">
        <v>302.92</v>
      </c>
      <c r="F33" s="572">
        <v>5.91</v>
      </c>
      <c r="G33" s="572">
        <v>69.723</v>
      </c>
      <c r="H33" s="572">
        <v>3</v>
      </c>
      <c r="I33" s="572">
        <v>1.26</v>
      </c>
      <c r="J33" s="572">
        <v>1.81</v>
      </c>
      <c r="K33" s="572">
        <v>5.999</v>
      </c>
      <c r="L33" s="572">
        <v>0.371</v>
      </c>
      <c r="M33" s="571">
        <v>40.6</v>
      </c>
      <c r="N33" s="571">
        <v>1.8</v>
      </c>
      <c r="O33" s="574">
        <v>5.59</v>
      </c>
      <c r="P33" s="572">
        <v>256.06</v>
      </c>
      <c r="Q33" s="572">
        <v>1.81</v>
      </c>
      <c r="R33" s="571">
        <f ca="1">YEAR(NOW())-1875</f>
        <v>142</v>
      </c>
      <c r="S33" s="575" t="s">
        <v>195</v>
      </c>
      <c r="T33" s="571">
        <v>13</v>
      </c>
      <c r="U33" s="571" t="s">
        <v>1230</v>
      </c>
      <c r="V33" s="571" t="s">
        <v>1218</v>
      </c>
      <c r="Z33" s="576">
        <v>19</v>
      </c>
      <c r="AA33" s="577">
        <v>3E-05</v>
      </c>
      <c r="AC33" s="580">
        <f t="shared" si="0"/>
        <v>7</v>
      </c>
      <c r="AD33" s="575" t="s">
        <v>1287</v>
      </c>
      <c r="AE33" s="585">
        <f t="shared" si="1"/>
        <v>39</v>
      </c>
      <c r="AF33" s="585">
        <f t="shared" si="2"/>
        <v>1.2580645161290323</v>
      </c>
      <c r="AH33" s="570" t="str">
        <f t="shared" si="4"/>
        <v>"Ga&lt;sup&gt;+$z&lt;/sup&gt;",</v>
      </c>
    </row>
    <row r="34" spans="1:34" ht="12.75">
      <c r="A34" s="575" t="s">
        <v>1288</v>
      </c>
      <c r="B34" s="572">
        <f t="shared" si="3"/>
        <v>32</v>
      </c>
      <c r="C34" s="572" t="s">
        <v>49</v>
      </c>
      <c r="D34" s="572">
        <v>3107</v>
      </c>
      <c r="E34" s="572">
        <v>1211.5</v>
      </c>
      <c r="F34" s="572">
        <v>5.32</v>
      </c>
      <c r="G34" s="572">
        <v>72.61</v>
      </c>
      <c r="H34" s="572">
        <v>4</v>
      </c>
      <c r="I34" s="572">
        <v>1.22</v>
      </c>
      <c r="J34" s="572">
        <v>1.52</v>
      </c>
      <c r="K34" s="572">
        <v>7.899</v>
      </c>
      <c r="L34" s="572">
        <v>0.32</v>
      </c>
      <c r="M34" s="571">
        <v>59.9</v>
      </c>
      <c r="N34" s="571">
        <v>3E-06</v>
      </c>
      <c r="O34" s="574">
        <v>31.8</v>
      </c>
      <c r="P34" s="572">
        <v>334.3</v>
      </c>
      <c r="Q34" s="572">
        <v>2.01</v>
      </c>
      <c r="R34" s="571">
        <f ca="1">YEAR(NOW())-1886</f>
        <v>131</v>
      </c>
      <c r="S34" s="575" t="s">
        <v>196</v>
      </c>
      <c r="T34" s="571">
        <v>14</v>
      </c>
      <c r="U34" s="571" t="s">
        <v>1230</v>
      </c>
      <c r="V34" s="571" t="s">
        <v>1218</v>
      </c>
      <c r="Z34" s="576">
        <v>1.5</v>
      </c>
      <c r="AA34" s="577">
        <v>5E-05</v>
      </c>
      <c r="AC34" s="580">
        <f t="shared" si="0"/>
        <v>9</v>
      </c>
      <c r="AD34" s="575" t="s">
        <v>1289</v>
      </c>
      <c r="AE34" s="585">
        <f t="shared" si="1"/>
        <v>41</v>
      </c>
      <c r="AF34" s="585">
        <f t="shared" si="2"/>
        <v>1.28125</v>
      </c>
      <c r="AH34" s="570" t="str">
        <f t="shared" si="4"/>
        <v>"Ge&lt;sup&gt;+$z&lt;/sup&gt;",</v>
      </c>
    </row>
    <row r="35" spans="1:34" ht="12.75">
      <c r="A35" s="575" t="s">
        <v>1290</v>
      </c>
      <c r="B35" s="572">
        <f t="shared" si="3"/>
        <v>33</v>
      </c>
      <c r="C35" s="572" t="s">
        <v>50</v>
      </c>
      <c r="D35" s="579">
        <v>876</v>
      </c>
      <c r="E35" s="579">
        <v>1090</v>
      </c>
      <c r="F35" s="572">
        <v>5.78</v>
      </c>
      <c r="G35" s="572">
        <v>74.9216</v>
      </c>
      <c r="H35" s="572">
        <v>3</v>
      </c>
      <c r="I35" s="572">
        <v>1.2</v>
      </c>
      <c r="J35" s="572">
        <v>1.33</v>
      </c>
      <c r="K35" s="572">
        <v>9.81</v>
      </c>
      <c r="L35" s="572">
        <v>0.33</v>
      </c>
      <c r="M35" s="571">
        <v>50</v>
      </c>
      <c r="N35" s="571">
        <v>3.8</v>
      </c>
      <c r="O35" s="574">
        <v>27.7</v>
      </c>
      <c r="P35" s="572">
        <v>32.4</v>
      </c>
      <c r="Q35" s="572">
        <v>2.16</v>
      </c>
      <c r="R35" s="571">
        <f ca="1">YEAR(NOW())-1250</f>
        <v>767</v>
      </c>
      <c r="S35" s="575" t="s">
        <v>1235</v>
      </c>
      <c r="T35" s="571">
        <v>15</v>
      </c>
      <c r="U35" s="571" t="s">
        <v>1230</v>
      </c>
      <c r="V35" s="571" t="s">
        <v>14</v>
      </c>
      <c r="W35" s="571">
        <v>5</v>
      </c>
      <c r="Z35" s="576">
        <v>1.8</v>
      </c>
      <c r="AA35" s="577">
        <v>0.0037</v>
      </c>
      <c r="AC35" s="580">
        <f t="shared" si="0"/>
        <v>7</v>
      </c>
      <c r="AD35" s="575" t="s">
        <v>1291</v>
      </c>
      <c r="AE35" s="585">
        <f t="shared" si="1"/>
        <v>42</v>
      </c>
      <c r="AF35" s="585">
        <f t="shared" si="2"/>
        <v>1.2727272727272727</v>
      </c>
      <c r="AH35" s="570" t="str">
        <f t="shared" si="4"/>
        <v>"As&lt;sup&gt;+$z&lt;/sup&gt;",</v>
      </c>
    </row>
    <row r="36" spans="1:34" ht="12.75">
      <c r="A36" s="575" t="s">
        <v>1292</v>
      </c>
      <c r="B36" s="572">
        <f t="shared" si="3"/>
        <v>34</v>
      </c>
      <c r="C36" s="572" t="s">
        <v>51</v>
      </c>
      <c r="D36" s="572">
        <v>958</v>
      </c>
      <c r="E36" s="572">
        <v>494</v>
      </c>
      <c r="F36" s="572">
        <v>4.79</v>
      </c>
      <c r="G36" s="572">
        <v>78.96</v>
      </c>
      <c r="H36" s="572">
        <v>4</v>
      </c>
      <c r="I36" s="572">
        <v>1.16</v>
      </c>
      <c r="J36" s="572">
        <v>1.22</v>
      </c>
      <c r="K36" s="572">
        <v>9.752</v>
      </c>
      <c r="L36" s="572">
        <v>0.32</v>
      </c>
      <c r="M36" s="571">
        <v>2.04</v>
      </c>
      <c r="N36" s="571">
        <v>8</v>
      </c>
      <c r="O36" s="574">
        <v>5.54</v>
      </c>
      <c r="P36" s="572">
        <v>26.32</v>
      </c>
      <c r="Q36" s="572">
        <v>2.55</v>
      </c>
      <c r="R36" s="571">
        <f ca="1">YEAR(NOW())-1817</f>
        <v>200</v>
      </c>
      <c r="S36" s="575" t="s">
        <v>1238</v>
      </c>
      <c r="T36" s="571">
        <v>16</v>
      </c>
      <c r="U36" s="571" t="s">
        <v>1230</v>
      </c>
      <c r="V36" s="571" t="s">
        <v>14</v>
      </c>
      <c r="W36" s="571">
        <v>-2</v>
      </c>
      <c r="X36" s="571">
        <v>6</v>
      </c>
      <c r="Z36" s="576">
        <v>0.05</v>
      </c>
      <c r="AA36" s="577">
        <v>0.0002</v>
      </c>
      <c r="AC36" s="580">
        <f t="shared" si="0"/>
        <v>8</v>
      </c>
      <c r="AD36" s="575" t="s">
        <v>1293</v>
      </c>
      <c r="AE36" s="585">
        <f t="shared" si="1"/>
        <v>45</v>
      </c>
      <c r="AF36" s="585">
        <f t="shared" si="2"/>
        <v>1.3235294117647058</v>
      </c>
      <c r="AH36" s="570" t="str">
        <f t="shared" si="4"/>
        <v>"Se&lt;sup&gt;+$z&lt;/sup&gt;",</v>
      </c>
    </row>
    <row r="37" spans="1:34" s="590" customFormat="1" ht="12.75">
      <c r="A37" s="589" t="s">
        <v>1294</v>
      </c>
      <c r="B37" s="590">
        <f t="shared" si="3"/>
        <v>35</v>
      </c>
      <c r="C37" s="590" t="s">
        <v>52</v>
      </c>
      <c r="D37" s="590">
        <v>331.85</v>
      </c>
      <c r="E37" s="590">
        <v>265.95</v>
      </c>
      <c r="F37" s="590">
        <v>3.12</v>
      </c>
      <c r="G37" s="590">
        <v>79.904</v>
      </c>
      <c r="H37" s="590">
        <v>1</v>
      </c>
      <c r="I37" s="590">
        <v>1.14</v>
      </c>
      <c r="J37" s="590">
        <v>1.12</v>
      </c>
      <c r="K37" s="590">
        <v>11.814</v>
      </c>
      <c r="L37" s="590">
        <v>0.226</v>
      </c>
      <c r="M37" s="590">
        <v>0.122</v>
      </c>
      <c r="N37" s="590">
        <v>1E-16</v>
      </c>
      <c r="O37" s="590">
        <v>5.286</v>
      </c>
      <c r="P37" s="590">
        <v>14.725</v>
      </c>
      <c r="Q37" s="590">
        <v>2.96</v>
      </c>
      <c r="R37" s="590">
        <f ca="1">YEAR(NOW())-1826</f>
        <v>191</v>
      </c>
      <c r="S37" s="589" t="s">
        <v>1241</v>
      </c>
      <c r="T37" s="590">
        <v>17</v>
      </c>
      <c r="U37" s="590" t="s">
        <v>1230</v>
      </c>
      <c r="V37" s="590" t="s">
        <v>14</v>
      </c>
      <c r="W37" s="590">
        <v>5</v>
      </c>
      <c r="X37" s="590">
        <v>7</v>
      </c>
      <c r="Z37" s="591">
        <v>2.4</v>
      </c>
      <c r="AA37" s="591">
        <v>67.3</v>
      </c>
      <c r="AB37" s="591">
        <v>0.00029</v>
      </c>
      <c r="AC37" s="580">
        <f t="shared" si="0"/>
        <v>7</v>
      </c>
      <c r="AD37" s="589" t="s">
        <v>1295</v>
      </c>
      <c r="AE37" s="585">
        <f t="shared" si="1"/>
        <v>45</v>
      </c>
      <c r="AF37" s="585">
        <f t="shared" si="2"/>
        <v>1.2857142857142858</v>
      </c>
      <c r="AH37" s="570" t="str">
        <f t="shared" si="4"/>
        <v>"Br&lt;sup&gt;+$z&lt;/sup&gt;",</v>
      </c>
    </row>
    <row r="38" spans="1:34" s="585" customFormat="1" ht="12.75">
      <c r="A38" s="578" t="s">
        <v>1296</v>
      </c>
      <c r="B38" s="579">
        <f t="shared" si="3"/>
        <v>36</v>
      </c>
      <c r="C38" s="579" t="s">
        <v>53</v>
      </c>
      <c r="D38" s="579">
        <v>120.85</v>
      </c>
      <c r="E38" s="579">
        <v>116</v>
      </c>
      <c r="F38" s="579">
        <v>3.75</v>
      </c>
      <c r="G38" s="579">
        <v>83.8</v>
      </c>
      <c r="H38" s="579">
        <v>0</v>
      </c>
      <c r="I38" s="579">
        <v>1.89</v>
      </c>
      <c r="J38" s="579">
        <v>1.03</v>
      </c>
      <c r="K38" s="579">
        <v>13.999</v>
      </c>
      <c r="L38" s="579">
        <v>0.248</v>
      </c>
      <c r="M38" s="580">
        <v>0.00949</v>
      </c>
      <c r="N38" s="580"/>
      <c r="O38" s="581">
        <v>1.638</v>
      </c>
      <c r="P38" s="579">
        <v>9.029</v>
      </c>
      <c r="Q38" s="586"/>
      <c r="R38" s="580">
        <f ca="1">YEAR(NOW())-1898</f>
        <v>119</v>
      </c>
      <c r="S38" s="578" t="s">
        <v>1221</v>
      </c>
      <c r="T38" s="580">
        <v>18</v>
      </c>
      <c r="U38" s="580" t="s">
        <v>1230</v>
      </c>
      <c r="V38" s="580" t="s">
        <v>14</v>
      </c>
      <c r="W38" s="580">
        <v>2</v>
      </c>
      <c r="X38" s="580"/>
      <c r="Y38" s="580"/>
      <c r="Z38" s="583">
        <v>0.0001</v>
      </c>
      <c r="AA38" s="584">
        <v>0.00021</v>
      </c>
      <c r="AB38" s="584"/>
      <c r="AC38" s="580">
        <f t="shared" si="0"/>
        <v>7</v>
      </c>
      <c r="AD38" s="578" t="s">
        <v>1297</v>
      </c>
      <c r="AE38" s="585">
        <f t="shared" si="1"/>
        <v>48</v>
      </c>
      <c r="AF38" s="585">
        <f t="shared" si="2"/>
        <v>1.3333333333333333</v>
      </c>
      <c r="AH38" s="570" t="str">
        <f t="shared" si="4"/>
        <v>"Kr&lt;sup&gt;+$z&lt;/sup&gt;",</v>
      </c>
    </row>
    <row r="39" spans="1:34" ht="12.75">
      <c r="A39" s="575" t="s">
        <v>1298</v>
      </c>
      <c r="B39" s="572">
        <f t="shared" si="3"/>
        <v>37</v>
      </c>
      <c r="C39" s="572" t="s">
        <v>54</v>
      </c>
      <c r="D39" s="572">
        <v>961</v>
      </c>
      <c r="E39" s="572">
        <v>312.63</v>
      </c>
      <c r="F39" s="572">
        <v>1.532</v>
      </c>
      <c r="G39" s="572">
        <v>85.4678</v>
      </c>
      <c r="H39" s="572">
        <v>1</v>
      </c>
      <c r="I39" s="572">
        <v>2.16</v>
      </c>
      <c r="J39" s="572">
        <v>2.98</v>
      </c>
      <c r="K39" s="572">
        <v>4.177</v>
      </c>
      <c r="L39" s="572">
        <v>0.363</v>
      </c>
      <c r="M39" s="571">
        <v>58.2</v>
      </c>
      <c r="N39" s="571">
        <v>47.8</v>
      </c>
      <c r="O39" s="574">
        <v>2.34</v>
      </c>
      <c r="P39" s="572">
        <v>69.2</v>
      </c>
      <c r="Q39" s="572">
        <v>0.82</v>
      </c>
      <c r="R39" s="571">
        <f ca="1">YEAR(NOW())-1861</f>
        <v>156</v>
      </c>
      <c r="S39" s="575" t="s">
        <v>1224</v>
      </c>
      <c r="T39" s="571">
        <v>1</v>
      </c>
      <c r="U39" s="571" t="s">
        <v>1217</v>
      </c>
      <c r="V39" s="571" t="s">
        <v>1218</v>
      </c>
      <c r="Z39" s="576">
        <v>90</v>
      </c>
      <c r="AA39" s="577">
        <v>0.12</v>
      </c>
      <c r="AB39" s="577">
        <v>0.00046</v>
      </c>
      <c r="AC39" s="580">
        <f t="shared" si="0"/>
        <v>8</v>
      </c>
      <c r="AD39" s="575" t="s">
        <v>1299</v>
      </c>
      <c r="AE39" s="585">
        <f t="shared" si="1"/>
        <v>48</v>
      </c>
      <c r="AF39" s="585">
        <f t="shared" si="2"/>
        <v>1.2972972972972974</v>
      </c>
      <c r="AH39" s="570" t="str">
        <f t="shared" si="4"/>
        <v>"Rb&lt;sup&gt;+$z&lt;/sup&gt;",</v>
      </c>
    </row>
    <row r="40" spans="1:34" ht="12.75">
      <c r="A40" s="575" t="s">
        <v>1300</v>
      </c>
      <c r="B40" s="572">
        <f t="shared" si="3"/>
        <v>38</v>
      </c>
      <c r="C40" s="572" t="s">
        <v>55</v>
      </c>
      <c r="D40" s="572">
        <v>1655</v>
      </c>
      <c r="E40" s="572">
        <v>1042</v>
      </c>
      <c r="F40" s="572">
        <v>2.54</v>
      </c>
      <c r="G40" s="572">
        <v>87.62</v>
      </c>
      <c r="H40" s="572">
        <v>2</v>
      </c>
      <c r="I40" s="572">
        <v>1.91</v>
      </c>
      <c r="J40" s="572">
        <v>2.45</v>
      </c>
      <c r="K40" s="572">
        <v>5.695</v>
      </c>
      <c r="L40" s="572">
        <v>0.3</v>
      </c>
      <c r="M40" s="571">
        <v>3.53</v>
      </c>
      <c r="N40" s="571">
        <v>5</v>
      </c>
      <c r="O40" s="574">
        <v>8.2</v>
      </c>
      <c r="P40" s="572">
        <v>136.9</v>
      </c>
      <c r="Q40" s="572">
        <v>0.95</v>
      </c>
      <c r="R40" s="571">
        <f ca="1">YEAR(NOW())-1790</f>
        <v>227</v>
      </c>
      <c r="S40" s="575" t="s">
        <v>1227</v>
      </c>
      <c r="T40" s="571">
        <v>2</v>
      </c>
      <c r="U40" s="571" t="s">
        <v>1217</v>
      </c>
      <c r="V40" s="571" t="s">
        <v>1218</v>
      </c>
      <c r="Z40" s="576">
        <v>370</v>
      </c>
      <c r="AA40" s="577">
        <v>7.2</v>
      </c>
      <c r="AB40" s="577">
        <v>0.00046</v>
      </c>
      <c r="AC40" s="580">
        <f t="shared" si="0"/>
        <v>9</v>
      </c>
      <c r="AD40" s="575" t="s">
        <v>1301</v>
      </c>
      <c r="AE40" s="585">
        <f t="shared" si="1"/>
        <v>50</v>
      </c>
      <c r="AF40" s="585">
        <f t="shared" si="2"/>
        <v>1.3157894736842106</v>
      </c>
      <c r="AH40" s="570" t="str">
        <f t="shared" si="4"/>
        <v>"Sr&lt;sup&gt;+$z&lt;/sup&gt;",</v>
      </c>
    </row>
    <row r="41" spans="1:34" ht="12.75">
      <c r="A41" s="575" t="s">
        <v>1302</v>
      </c>
      <c r="B41" s="572">
        <f t="shared" si="3"/>
        <v>39</v>
      </c>
      <c r="C41" s="572" t="s">
        <v>56</v>
      </c>
      <c r="D41" s="572">
        <v>3611</v>
      </c>
      <c r="E41" s="572">
        <v>1795</v>
      </c>
      <c r="F41" s="572">
        <v>4.47</v>
      </c>
      <c r="G41" s="572">
        <v>88.9059</v>
      </c>
      <c r="H41" s="572">
        <v>3</v>
      </c>
      <c r="I41" s="572">
        <v>1.62</v>
      </c>
      <c r="J41" s="572">
        <v>2.27</v>
      </c>
      <c r="K41" s="572">
        <v>6.38</v>
      </c>
      <c r="L41" s="572">
        <v>0.3</v>
      </c>
      <c r="M41" s="571">
        <v>17.2</v>
      </c>
      <c r="N41" s="571">
        <v>1.8</v>
      </c>
      <c r="O41" s="574">
        <v>17.15</v>
      </c>
      <c r="P41" s="572">
        <v>393.3</v>
      </c>
      <c r="Q41" s="572">
        <v>1.22</v>
      </c>
      <c r="R41" s="571">
        <f ca="1">YEAR(NOW())-1828</f>
        <v>189</v>
      </c>
      <c r="S41" s="575" t="s">
        <v>1266</v>
      </c>
      <c r="T41" s="571">
        <v>3</v>
      </c>
      <c r="U41" s="571" t="s">
        <v>452</v>
      </c>
      <c r="V41" s="571" t="s">
        <v>1218</v>
      </c>
      <c r="Z41" s="576">
        <v>33</v>
      </c>
      <c r="AA41" s="577">
        <v>1.3E-05</v>
      </c>
      <c r="AC41" s="580">
        <f t="shared" si="0"/>
        <v>7</v>
      </c>
      <c r="AD41" s="575" t="s">
        <v>1303</v>
      </c>
      <c r="AE41" s="585">
        <f t="shared" si="1"/>
        <v>50</v>
      </c>
      <c r="AF41" s="585">
        <f t="shared" si="2"/>
        <v>1.2820512820512822</v>
      </c>
      <c r="AH41" s="570" t="str">
        <f t="shared" si="4"/>
        <v>"Y&lt;sup&gt;+$z&lt;/sup&gt;",</v>
      </c>
    </row>
    <row r="42" spans="1:34" ht="12.75">
      <c r="A42" s="575" t="s">
        <v>1304</v>
      </c>
      <c r="B42" s="572">
        <f t="shared" si="3"/>
        <v>40</v>
      </c>
      <c r="C42" s="572" t="s">
        <v>57</v>
      </c>
      <c r="D42" s="572">
        <v>4682</v>
      </c>
      <c r="E42" s="572">
        <v>2128</v>
      </c>
      <c r="F42" s="572">
        <v>6.51</v>
      </c>
      <c r="G42" s="572">
        <v>91.224</v>
      </c>
      <c r="H42" s="572">
        <v>4</v>
      </c>
      <c r="I42" s="572">
        <v>1.45</v>
      </c>
      <c r="J42" s="572">
        <v>2.16</v>
      </c>
      <c r="K42" s="572">
        <v>6.34</v>
      </c>
      <c r="L42" s="572">
        <v>0.278</v>
      </c>
      <c r="M42" s="571">
        <v>22.7</v>
      </c>
      <c r="N42" s="571">
        <v>2.3</v>
      </c>
      <c r="O42" s="574">
        <v>21</v>
      </c>
      <c r="P42" s="572">
        <v>590.5</v>
      </c>
      <c r="Q42" s="572">
        <v>1.33</v>
      </c>
      <c r="R42" s="571">
        <f ca="1">YEAR(NOW())-1789</f>
        <v>228</v>
      </c>
      <c r="S42" s="575" t="s">
        <v>1266</v>
      </c>
      <c r="T42" s="571">
        <v>4</v>
      </c>
      <c r="U42" s="571" t="s">
        <v>452</v>
      </c>
      <c r="V42" s="571" t="s">
        <v>1218</v>
      </c>
      <c r="Z42" s="576">
        <v>165</v>
      </c>
      <c r="AA42" s="577">
        <v>3E-05</v>
      </c>
      <c r="AC42" s="580">
        <f t="shared" si="0"/>
        <v>9</v>
      </c>
      <c r="AD42" s="575" t="s">
        <v>1305</v>
      </c>
      <c r="AE42" s="585">
        <f t="shared" si="1"/>
        <v>51</v>
      </c>
      <c r="AF42" s="585">
        <f t="shared" si="2"/>
        <v>1.275</v>
      </c>
      <c r="AH42" s="570" t="str">
        <f t="shared" si="4"/>
        <v>"Zr&lt;sup&gt;+$z&lt;/sup&gt;",</v>
      </c>
    </row>
    <row r="43" spans="1:34" ht="12.75">
      <c r="A43" s="575" t="s">
        <v>1306</v>
      </c>
      <c r="B43" s="572">
        <f t="shared" si="3"/>
        <v>41</v>
      </c>
      <c r="C43" s="572" t="s">
        <v>58</v>
      </c>
      <c r="D43" s="572">
        <v>5015</v>
      </c>
      <c r="E43" s="572">
        <v>2742</v>
      </c>
      <c r="F43" s="572">
        <v>8.57</v>
      </c>
      <c r="G43" s="572">
        <v>92.9064</v>
      </c>
      <c r="H43" s="572">
        <v>5</v>
      </c>
      <c r="I43" s="572">
        <v>1.34</v>
      </c>
      <c r="J43" s="572">
        <v>2.08</v>
      </c>
      <c r="K43" s="572">
        <v>6.88</v>
      </c>
      <c r="L43" s="572">
        <v>0.265</v>
      </c>
      <c r="M43" s="571">
        <v>53.7</v>
      </c>
      <c r="N43" s="571">
        <v>6.6</v>
      </c>
      <c r="O43" s="574">
        <v>26.9</v>
      </c>
      <c r="P43" s="572">
        <v>690.1</v>
      </c>
      <c r="Q43" s="572">
        <v>1.6</v>
      </c>
      <c r="R43" s="571">
        <f ca="1">YEAR(NOW())-1864</f>
        <v>153</v>
      </c>
      <c r="S43" s="575" t="s">
        <v>1266</v>
      </c>
      <c r="T43" s="571">
        <v>5</v>
      </c>
      <c r="U43" s="571" t="s">
        <v>452</v>
      </c>
      <c r="V43" s="571" t="s">
        <v>1218</v>
      </c>
      <c r="W43" s="571">
        <v>3</v>
      </c>
      <c r="Z43" s="576">
        <v>20</v>
      </c>
      <c r="AA43" s="577">
        <v>1E-05</v>
      </c>
      <c r="AC43" s="580">
        <f t="shared" si="0"/>
        <v>7</v>
      </c>
      <c r="AD43" s="575" t="s">
        <v>1307</v>
      </c>
      <c r="AE43" s="585">
        <f t="shared" si="1"/>
        <v>52</v>
      </c>
      <c r="AF43" s="585">
        <f t="shared" si="2"/>
        <v>1.2682926829268293</v>
      </c>
      <c r="AH43" s="570" t="str">
        <f t="shared" si="4"/>
        <v>"Nb&lt;sup&gt;+$z&lt;/sup&gt;",</v>
      </c>
    </row>
    <row r="44" spans="1:34" ht="12.75">
      <c r="A44" s="575" t="s">
        <v>1308</v>
      </c>
      <c r="B44" s="572">
        <f t="shared" si="3"/>
        <v>42</v>
      </c>
      <c r="C44" s="572" t="s">
        <v>59</v>
      </c>
      <c r="D44" s="572">
        <v>4912</v>
      </c>
      <c r="E44" s="572">
        <v>2896</v>
      </c>
      <c r="F44" s="572">
        <v>10.22</v>
      </c>
      <c r="G44" s="572">
        <v>95.94</v>
      </c>
      <c r="H44" s="572">
        <v>6</v>
      </c>
      <c r="I44" s="572">
        <v>1.3</v>
      </c>
      <c r="J44" s="572">
        <v>2.01</v>
      </c>
      <c r="K44" s="572">
        <v>7.099</v>
      </c>
      <c r="L44" s="572">
        <v>0.25</v>
      </c>
      <c r="M44" s="571">
        <v>138</v>
      </c>
      <c r="N44" s="571">
        <v>17.3</v>
      </c>
      <c r="O44" s="574">
        <v>36</v>
      </c>
      <c r="P44" s="572">
        <v>590.4</v>
      </c>
      <c r="Q44" s="572">
        <v>2.16</v>
      </c>
      <c r="R44" s="571">
        <f ca="1">YEAR(NOW())-1782</f>
        <v>235</v>
      </c>
      <c r="S44" s="575" t="s">
        <v>1266</v>
      </c>
      <c r="T44" s="571">
        <v>6</v>
      </c>
      <c r="U44" s="571" t="s">
        <v>452</v>
      </c>
      <c r="V44" s="571" t="s">
        <v>1218</v>
      </c>
      <c r="W44" s="571">
        <v>5</v>
      </c>
      <c r="X44" s="571">
        <v>4</v>
      </c>
      <c r="Y44" s="571">
        <v>3</v>
      </c>
      <c r="Z44" s="576">
        <v>1.2</v>
      </c>
      <c r="AA44" s="577">
        <v>0.01</v>
      </c>
      <c r="AB44" s="577">
        <v>1E-05</v>
      </c>
      <c r="AC44" s="580">
        <f t="shared" si="0"/>
        <v>10</v>
      </c>
      <c r="AD44" s="575" t="s">
        <v>1309</v>
      </c>
      <c r="AE44" s="585">
        <f t="shared" si="1"/>
        <v>54</v>
      </c>
      <c r="AF44" s="585">
        <f t="shared" si="2"/>
        <v>1.2857142857142858</v>
      </c>
      <c r="AH44" s="570" t="str">
        <f t="shared" si="4"/>
        <v>"Mo&lt;sup&gt;+$z&lt;/sup&gt;",</v>
      </c>
    </row>
    <row r="45" spans="1:34" ht="12.75">
      <c r="A45" s="575" t="s">
        <v>1310</v>
      </c>
      <c r="B45" s="572">
        <f t="shared" si="3"/>
        <v>43</v>
      </c>
      <c r="C45" s="572" t="s">
        <v>60</v>
      </c>
      <c r="D45" s="572">
        <v>4538</v>
      </c>
      <c r="E45" s="572">
        <v>2477</v>
      </c>
      <c r="F45" s="572">
        <v>11.5</v>
      </c>
      <c r="G45" s="572">
        <v>98</v>
      </c>
      <c r="H45" s="572">
        <v>7</v>
      </c>
      <c r="I45" s="572">
        <v>1.27</v>
      </c>
      <c r="J45" s="572">
        <v>1.95</v>
      </c>
      <c r="K45" s="572">
        <v>7.28</v>
      </c>
      <c r="L45" s="572">
        <v>0.24</v>
      </c>
      <c r="M45" s="571">
        <v>50.6</v>
      </c>
      <c r="N45" s="571">
        <v>0.001</v>
      </c>
      <c r="O45" s="574">
        <v>23</v>
      </c>
      <c r="P45" s="572">
        <v>502</v>
      </c>
      <c r="Q45" s="572">
        <v>1.9</v>
      </c>
      <c r="R45" s="571">
        <f ca="1">YEAR(NOW())-1937</f>
        <v>80</v>
      </c>
      <c r="S45" s="575" t="s">
        <v>1266</v>
      </c>
      <c r="T45" s="571">
        <v>7</v>
      </c>
      <c r="U45" s="571" t="s">
        <v>452</v>
      </c>
      <c r="V45" s="571" t="s">
        <v>1218</v>
      </c>
      <c r="AC45" s="580">
        <f t="shared" si="0"/>
        <v>10</v>
      </c>
      <c r="AD45" s="575" t="s">
        <v>1311</v>
      </c>
      <c r="AE45" s="585">
        <f t="shared" si="1"/>
        <v>55</v>
      </c>
      <c r="AF45" s="585">
        <f t="shared" si="2"/>
        <v>1.2790697674418605</v>
      </c>
      <c r="AH45" s="570" t="str">
        <f t="shared" si="4"/>
        <v>"Tc&lt;sup&gt;+$z&lt;/sup&gt;",</v>
      </c>
    </row>
    <row r="46" spans="1:34" ht="12.75">
      <c r="A46" s="575" t="s">
        <v>1312</v>
      </c>
      <c r="B46" s="572">
        <f t="shared" si="3"/>
        <v>44</v>
      </c>
      <c r="C46" s="572" t="s">
        <v>61</v>
      </c>
      <c r="D46" s="572">
        <v>4425</v>
      </c>
      <c r="E46" s="572">
        <v>2610</v>
      </c>
      <c r="F46" s="572">
        <v>12.37</v>
      </c>
      <c r="G46" s="572">
        <v>101.07</v>
      </c>
      <c r="H46" s="572">
        <v>3</v>
      </c>
      <c r="I46" s="572">
        <v>1.25</v>
      </c>
      <c r="J46" s="572">
        <v>1.89</v>
      </c>
      <c r="K46" s="572">
        <v>7.37</v>
      </c>
      <c r="L46" s="572">
        <v>0.238</v>
      </c>
      <c r="M46" s="571">
        <v>117</v>
      </c>
      <c r="N46" s="571">
        <v>14.9</v>
      </c>
      <c r="O46" s="574">
        <v>25.52</v>
      </c>
      <c r="P46" s="572">
        <v>567.77</v>
      </c>
      <c r="Q46" s="572">
        <v>2.2</v>
      </c>
      <c r="R46" s="571">
        <f ca="1">YEAR(NOW())-1844</f>
        <v>173</v>
      </c>
      <c r="S46" s="575" t="s">
        <v>1266</v>
      </c>
      <c r="T46" s="571">
        <v>8</v>
      </c>
      <c r="U46" s="571" t="s">
        <v>452</v>
      </c>
      <c r="V46" s="571" t="s">
        <v>1218</v>
      </c>
      <c r="W46" s="571">
        <v>4</v>
      </c>
      <c r="X46" s="571">
        <v>2</v>
      </c>
      <c r="Y46" s="571">
        <v>6</v>
      </c>
      <c r="Z46" s="576">
        <v>0.001</v>
      </c>
      <c r="AA46" s="577">
        <v>7E-07</v>
      </c>
      <c r="AC46" s="580">
        <f t="shared" si="0"/>
        <v>9</v>
      </c>
      <c r="AD46" s="575" t="s">
        <v>1313</v>
      </c>
      <c r="AE46" s="585">
        <f t="shared" si="1"/>
        <v>57</v>
      </c>
      <c r="AF46" s="585">
        <f t="shared" si="2"/>
        <v>1.2954545454545454</v>
      </c>
      <c r="AH46" s="570" t="str">
        <f t="shared" si="4"/>
        <v>"Ru&lt;sup&gt;+$z&lt;/sup&gt;",</v>
      </c>
    </row>
    <row r="47" spans="1:34" ht="12.75">
      <c r="A47" s="575" t="s">
        <v>1314</v>
      </c>
      <c r="B47" s="572">
        <f t="shared" si="3"/>
        <v>45</v>
      </c>
      <c r="C47" s="572" t="s">
        <v>62</v>
      </c>
      <c r="D47" s="572">
        <v>3970</v>
      </c>
      <c r="E47" s="572">
        <v>2236</v>
      </c>
      <c r="F47" s="572">
        <v>12.41</v>
      </c>
      <c r="G47" s="572">
        <v>102.9055</v>
      </c>
      <c r="H47" s="572">
        <v>3</v>
      </c>
      <c r="I47" s="572">
        <v>1.25</v>
      </c>
      <c r="J47" s="572">
        <v>1.83</v>
      </c>
      <c r="K47" s="572">
        <v>7.46</v>
      </c>
      <c r="L47" s="572">
        <v>0.242</v>
      </c>
      <c r="M47" s="571">
        <v>150</v>
      </c>
      <c r="N47" s="571">
        <v>23</v>
      </c>
      <c r="O47" s="574">
        <v>21.76</v>
      </c>
      <c r="P47" s="572">
        <v>495.39</v>
      </c>
      <c r="Q47" s="572">
        <v>2.28</v>
      </c>
      <c r="R47" s="571">
        <f ca="1">YEAR(NOW())-1803</f>
        <v>214</v>
      </c>
      <c r="S47" s="575" t="s">
        <v>1266</v>
      </c>
      <c r="T47" s="571">
        <v>9</v>
      </c>
      <c r="U47" s="571" t="s">
        <v>452</v>
      </c>
      <c r="V47" s="571" t="s">
        <v>1218</v>
      </c>
      <c r="W47" s="571">
        <v>2</v>
      </c>
      <c r="X47" s="571">
        <v>4</v>
      </c>
      <c r="Z47" s="576">
        <v>0.001</v>
      </c>
      <c r="AC47" s="580">
        <f t="shared" si="0"/>
        <v>7</v>
      </c>
      <c r="AD47" s="575" t="s">
        <v>1315</v>
      </c>
      <c r="AE47" s="585">
        <f t="shared" si="1"/>
        <v>58</v>
      </c>
      <c r="AF47" s="585">
        <f t="shared" si="2"/>
        <v>1.288888888888889</v>
      </c>
      <c r="AH47" s="570" t="str">
        <f t="shared" si="4"/>
        <v>"Rh&lt;sup&gt;+$z&lt;/sup&gt;",</v>
      </c>
    </row>
    <row r="48" spans="1:34" ht="12.75">
      <c r="A48" s="575" t="s">
        <v>1316</v>
      </c>
      <c r="B48" s="572">
        <f t="shared" si="3"/>
        <v>46</v>
      </c>
      <c r="C48" s="572" t="s">
        <v>63</v>
      </c>
      <c r="D48" s="572">
        <v>3240</v>
      </c>
      <c r="E48" s="572">
        <v>1825</v>
      </c>
      <c r="F48" s="572">
        <v>12</v>
      </c>
      <c r="G48" s="572">
        <v>106.42</v>
      </c>
      <c r="H48" s="572">
        <v>2</v>
      </c>
      <c r="I48" s="572">
        <v>1.28</v>
      </c>
      <c r="J48" s="572">
        <v>1.79</v>
      </c>
      <c r="K48" s="572">
        <v>8.34</v>
      </c>
      <c r="L48" s="572">
        <v>0.244</v>
      </c>
      <c r="M48" s="571">
        <v>71.8</v>
      </c>
      <c r="N48" s="571">
        <v>10</v>
      </c>
      <c r="O48" s="574">
        <v>16.74</v>
      </c>
      <c r="P48" s="572">
        <v>393.3</v>
      </c>
      <c r="Q48" s="572">
        <v>2.2</v>
      </c>
      <c r="R48" s="571">
        <f ca="1">YEAR(NOW())-1803</f>
        <v>214</v>
      </c>
      <c r="S48" s="575" t="s">
        <v>1266</v>
      </c>
      <c r="T48" s="571">
        <v>10</v>
      </c>
      <c r="U48" s="571" t="s">
        <v>452</v>
      </c>
      <c r="V48" s="571" t="s">
        <v>1218</v>
      </c>
      <c r="W48" s="571">
        <v>4</v>
      </c>
      <c r="Z48" s="576">
        <v>0.015</v>
      </c>
      <c r="AC48" s="580">
        <f t="shared" si="0"/>
        <v>9</v>
      </c>
      <c r="AD48" s="575" t="s">
        <v>1317</v>
      </c>
      <c r="AE48" s="585">
        <f t="shared" si="1"/>
        <v>60</v>
      </c>
      <c r="AF48" s="585">
        <f t="shared" si="2"/>
        <v>1.3043478260869565</v>
      </c>
      <c r="AH48" s="570" t="str">
        <f t="shared" si="4"/>
        <v>"Pd&lt;sup&gt;+$z&lt;/sup&gt;",</v>
      </c>
    </row>
    <row r="49" spans="1:34" ht="12.75">
      <c r="A49" s="575" t="s">
        <v>1318</v>
      </c>
      <c r="B49" s="572">
        <f t="shared" si="3"/>
        <v>47</v>
      </c>
      <c r="C49" s="572" t="s">
        <v>64</v>
      </c>
      <c r="D49" s="572">
        <v>2436</v>
      </c>
      <c r="E49" s="572">
        <v>1235.08</v>
      </c>
      <c r="F49" s="572">
        <v>10.5</v>
      </c>
      <c r="G49" s="572">
        <v>107.868</v>
      </c>
      <c r="H49" s="572">
        <v>1</v>
      </c>
      <c r="I49" s="572">
        <v>1.34</v>
      </c>
      <c r="J49" s="572">
        <v>1.75</v>
      </c>
      <c r="K49" s="572">
        <v>7.576</v>
      </c>
      <c r="L49" s="572">
        <v>0.235</v>
      </c>
      <c r="M49" s="571">
        <v>429</v>
      </c>
      <c r="N49" s="571">
        <v>62.9</v>
      </c>
      <c r="O49" s="574">
        <v>11.3</v>
      </c>
      <c r="P49" s="572">
        <v>250.63</v>
      </c>
      <c r="Q49" s="572">
        <v>1.93</v>
      </c>
      <c r="R49" s="571" t="s">
        <v>807</v>
      </c>
      <c r="S49" s="575" t="s">
        <v>1266</v>
      </c>
      <c r="T49" s="571">
        <v>11</v>
      </c>
      <c r="U49" s="571" t="s">
        <v>452</v>
      </c>
      <c r="V49" s="571" t="s">
        <v>1218</v>
      </c>
      <c r="Z49" s="576">
        <v>0.075</v>
      </c>
      <c r="AA49" s="577">
        <v>4E-05</v>
      </c>
      <c r="AC49" s="580">
        <f t="shared" si="0"/>
        <v>6</v>
      </c>
      <c r="AD49" s="575" t="s">
        <v>1319</v>
      </c>
      <c r="AE49" s="585">
        <f t="shared" si="1"/>
        <v>61</v>
      </c>
      <c r="AF49" s="585">
        <f t="shared" si="2"/>
        <v>1.297872340425532</v>
      </c>
      <c r="AH49" s="570" t="str">
        <f t="shared" si="4"/>
        <v>"Ag&lt;sup&gt;+$z&lt;/sup&gt;",</v>
      </c>
    </row>
    <row r="50" spans="1:34" ht="12.75">
      <c r="A50" s="575" t="s">
        <v>1320</v>
      </c>
      <c r="B50" s="572">
        <f t="shared" si="3"/>
        <v>48</v>
      </c>
      <c r="C50" s="572" t="s">
        <v>65</v>
      </c>
      <c r="D50" s="572">
        <v>1040</v>
      </c>
      <c r="E50" s="572">
        <v>594.26</v>
      </c>
      <c r="F50" s="572">
        <v>8.65</v>
      </c>
      <c r="G50" s="572">
        <v>112.41</v>
      </c>
      <c r="H50" s="572">
        <v>2</v>
      </c>
      <c r="I50" s="572">
        <v>1.41</v>
      </c>
      <c r="J50" s="572">
        <v>1.71</v>
      </c>
      <c r="K50" s="572">
        <v>8.993</v>
      </c>
      <c r="L50" s="572">
        <v>0.232</v>
      </c>
      <c r="M50" s="571">
        <v>96.8</v>
      </c>
      <c r="N50" s="571">
        <v>14.7</v>
      </c>
      <c r="O50" s="574">
        <v>6.07</v>
      </c>
      <c r="P50" s="572">
        <v>99.87</v>
      </c>
      <c r="Q50" s="572">
        <v>1.69</v>
      </c>
      <c r="R50" s="571">
        <f ca="1">YEAR(NOW())-1817</f>
        <v>200</v>
      </c>
      <c r="S50" s="575" t="s">
        <v>1266</v>
      </c>
      <c r="T50" s="571">
        <v>12</v>
      </c>
      <c r="U50" s="571" t="s">
        <v>452</v>
      </c>
      <c r="V50" s="571" t="s">
        <v>1218</v>
      </c>
      <c r="Z50" s="576">
        <v>0.15</v>
      </c>
      <c r="AA50" s="577">
        <v>0.00011</v>
      </c>
      <c r="AB50" s="577">
        <v>7E-05</v>
      </c>
      <c r="AC50" s="580">
        <f t="shared" si="0"/>
        <v>7</v>
      </c>
      <c r="AD50" s="575" t="s">
        <v>1321</v>
      </c>
      <c r="AE50" s="585">
        <f t="shared" si="1"/>
        <v>64</v>
      </c>
      <c r="AF50" s="585">
        <f t="shared" si="2"/>
        <v>1.3333333333333333</v>
      </c>
      <c r="AH50" s="570" t="str">
        <f t="shared" si="4"/>
        <v>"Cd&lt;sup&gt;+$z&lt;/sup&gt;",</v>
      </c>
    </row>
    <row r="51" spans="1:34" ht="12.75">
      <c r="A51" s="575" t="s">
        <v>1322</v>
      </c>
      <c r="B51" s="572">
        <f t="shared" si="3"/>
        <v>49</v>
      </c>
      <c r="C51" s="572" t="s">
        <v>66</v>
      </c>
      <c r="D51" s="572">
        <v>2350</v>
      </c>
      <c r="E51" s="572">
        <v>429.78</v>
      </c>
      <c r="F51" s="572">
        <v>7.31</v>
      </c>
      <c r="G51" s="572">
        <v>114.82</v>
      </c>
      <c r="H51" s="572">
        <v>3</v>
      </c>
      <c r="I51" s="572">
        <v>1.44</v>
      </c>
      <c r="J51" s="572">
        <v>2</v>
      </c>
      <c r="K51" s="572">
        <v>5.786</v>
      </c>
      <c r="L51" s="572">
        <v>0.233</v>
      </c>
      <c r="M51" s="571">
        <v>81.6</v>
      </c>
      <c r="N51" s="571">
        <v>3.4</v>
      </c>
      <c r="O51" s="574">
        <v>3.26</v>
      </c>
      <c r="P51" s="572">
        <v>226.335</v>
      </c>
      <c r="Q51" s="572">
        <v>1.78</v>
      </c>
      <c r="R51" s="571">
        <f ca="1">YEAR(NOW())-1924</f>
        <v>93</v>
      </c>
      <c r="S51" s="575" t="s">
        <v>195</v>
      </c>
      <c r="T51" s="571">
        <v>13</v>
      </c>
      <c r="U51" s="571" t="s">
        <v>1230</v>
      </c>
      <c r="V51" s="571" t="s">
        <v>1218</v>
      </c>
      <c r="Z51" s="576">
        <v>0.25</v>
      </c>
      <c r="AA51" s="577">
        <v>0.002</v>
      </c>
      <c r="AC51" s="580">
        <f t="shared" si="0"/>
        <v>6</v>
      </c>
      <c r="AD51" s="575" t="s">
        <v>1323</v>
      </c>
      <c r="AE51" s="585">
        <f t="shared" si="1"/>
        <v>66</v>
      </c>
      <c r="AF51" s="585">
        <f t="shared" si="2"/>
        <v>1.346938775510204</v>
      </c>
      <c r="AH51" s="570" t="str">
        <f t="shared" si="4"/>
        <v>"In&lt;sup&gt;+$z&lt;/sup&gt;",</v>
      </c>
    </row>
    <row r="52" spans="1:34" ht="12.75">
      <c r="A52" s="575" t="s">
        <v>1324</v>
      </c>
      <c r="B52" s="572">
        <f t="shared" si="3"/>
        <v>50</v>
      </c>
      <c r="C52" s="572" t="s">
        <v>67</v>
      </c>
      <c r="D52" s="572">
        <v>2876</v>
      </c>
      <c r="E52" s="572">
        <v>505.12</v>
      </c>
      <c r="F52" s="572">
        <v>7.31</v>
      </c>
      <c r="G52" s="572">
        <v>118.71</v>
      </c>
      <c r="H52" s="572">
        <v>4</v>
      </c>
      <c r="I52" s="572">
        <v>1.41</v>
      </c>
      <c r="J52" s="572">
        <v>1.72</v>
      </c>
      <c r="K52" s="572">
        <v>7.344</v>
      </c>
      <c r="L52" s="572">
        <v>0.228</v>
      </c>
      <c r="M52" s="571">
        <v>66.6</v>
      </c>
      <c r="N52" s="571">
        <v>8.7</v>
      </c>
      <c r="O52" s="574">
        <v>7.2</v>
      </c>
      <c r="P52" s="572">
        <v>290.37</v>
      </c>
      <c r="Q52" s="572">
        <v>1.96</v>
      </c>
      <c r="R52" s="571" t="s">
        <v>807</v>
      </c>
      <c r="S52" s="575" t="s">
        <v>196</v>
      </c>
      <c r="T52" s="571">
        <v>14</v>
      </c>
      <c r="U52" s="571" t="s">
        <v>1230</v>
      </c>
      <c r="V52" s="571" t="s">
        <v>1218</v>
      </c>
      <c r="W52" s="571">
        <v>2</v>
      </c>
      <c r="Z52" s="576">
        <v>2.3</v>
      </c>
      <c r="AA52" s="577">
        <v>4E-06</v>
      </c>
      <c r="AB52" s="577">
        <v>2E-05</v>
      </c>
      <c r="AC52" s="580">
        <f t="shared" si="0"/>
        <v>3</v>
      </c>
      <c r="AD52" s="575" t="s">
        <v>1325</v>
      </c>
      <c r="AE52" s="585">
        <f t="shared" si="1"/>
        <v>69</v>
      </c>
      <c r="AF52" s="585">
        <f t="shared" si="2"/>
        <v>1.38</v>
      </c>
      <c r="AH52" s="570" t="str">
        <f t="shared" si="4"/>
        <v>"Sn&lt;sup&gt;+$z&lt;/sup&gt;",</v>
      </c>
    </row>
    <row r="53" spans="1:34" ht="12.75">
      <c r="A53" s="575" t="s">
        <v>1326</v>
      </c>
      <c r="B53" s="572">
        <f t="shared" si="3"/>
        <v>51</v>
      </c>
      <c r="C53" s="572" t="s">
        <v>68</v>
      </c>
      <c r="D53" s="572">
        <v>1860</v>
      </c>
      <c r="E53" s="572">
        <v>903.91</v>
      </c>
      <c r="F53" s="572">
        <v>6.69</v>
      </c>
      <c r="G53" s="572">
        <v>121.757</v>
      </c>
      <c r="H53" s="572">
        <v>3</v>
      </c>
      <c r="I53" s="572">
        <v>1.4</v>
      </c>
      <c r="J53" s="572">
        <v>1.53</v>
      </c>
      <c r="K53" s="572">
        <v>8.641</v>
      </c>
      <c r="L53" s="572">
        <v>0.207</v>
      </c>
      <c r="M53" s="571">
        <v>24.3</v>
      </c>
      <c r="N53" s="571">
        <v>2.6</v>
      </c>
      <c r="O53" s="574">
        <v>19.83</v>
      </c>
      <c r="P53" s="572">
        <v>67.97</v>
      </c>
      <c r="Q53" s="572">
        <v>2.05</v>
      </c>
      <c r="R53" s="571">
        <f ca="1">YEAR(NOW())-1600</f>
        <v>417</v>
      </c>
      <c r="S53" s="575" t="s">
        <v>1235</v>
      </c>
      <c r="T53" s="571">
        <v>15</v>
      </c>
      <c r="U53" s="571" t="s">
        <v>1230</v>
      </c>
      <c r="V53" s="571" t="s">
        <v>1218</v>
      </c>
      <c r="W53" s="571">
        <v>5</v>
      </c>
      <c r="Z53" s="576">
        <v>0.2</v>
      </c>
      <c r="AA53" s="577">
        <v>0.00024</v>
      </c>
      <c r="AC53" s="580">
        <f t="shared" si="0"/>
        <v>8</v>
      </c>
      <c r="AD53" s="575" t="s">
        <v>1327</v>
      </c>
      <c r="AE53" s="585">
        <f t="shared" si="1"/>
        <v>71</v>
      </c>
      <c r="AF53" s="585">
        <f t="shared" si="2"/>
        <v>1.392156862745098</v>
      </c>
      <c r="AH53" s="570" t="str">
        <f t="shared" si="4"/>
        <v>"Sb&lt;sup&gt;+$z&lt;/sup&gt;",</v>
      </c>
    </row>
    <row r="54" spans="1:34" ht="12.75">
      <c r="A54" s="575" t="s">
        <v>1328</v>
      </c>
      <c r="B54" s="572">
        <f t="shared" si="3"/>
        <v>52</v>
      </c>
      <c r="C54" s="572" t="s">
        <v>69</v>
      </c>
      <c r="D54" s="572">
        <v>1261</v>
      </c>
      <c r="E54" s="572">
        <v>722.72</v>
      </c>
      <c r="F54" s="572">
        <v>6.24</v>
      </c>
      <c r="G54" s="572">
        <v>127.6</v>
      </c>
      <c r="H54" s="572">
        <v>4</v>
      </c>
      <c r="I54" s="572">
        <v>1.36</v>
      </c>
      <c r="J54" s="572">
        <v>1.42</v>
      </c>
      <c r="K54" s="572">
        <v>9.009</v>
      </c>
      <c r="L54" s="572">
        <v>0.202</v>
      </c>
      <c r="M54" s="571">
        <v>2.35</v>
      </c>
      <c r="N54" s="571">
        <v>0.0002</v>
      </c>
      <c r="O54" s="574">
        <v>17.49</v>
      </c>
      <c r="P54" s="572">
        <v>50.63</v>
      </c>
      <c r="Q54" s="572">
        <v>2.1</v>
      </c>
      <c r="R54" s="571">
        <f ca="1">YEAR(NOW())-1782</f>
        <v>235</v>
      </c>
      <c r="S54" s="575" t="s">
        <v>1238</v>
      </c>
      <c r="T54" s="571">
        <v>16</v>
      </c>
      <c r="U54" s="571" t="s">
        <v>1230</v>
      </c>
      <c r="V54" s="571" t="s">
        <v>14</v>
      </c>
      <c r="W54" s="571">
        <v>-2</v>
      </c>
      <c r="X54" s="571">
        <v>6</v>
      </c>
      <c r="Z54" s="576">
        <v>0.001</v>
      </c>
      <c r="AC54" s="580">
        <f t="shared" si="0"/>
        <v>9</v>
      </c>
      <c r="AD54" s="575" t="s">
        <v>1329</v>
      </c>
      <c r="AE54" s="585">
        <f t="shared" si="1"/>
        <v>76</v>
      </c>
      <c r="AF54" s="585">
        <f t="shared" si="2"/>
        <v>1.4615384615384615</v>
      </c>
      <c r="AH54" s="570" t="str">
        <f t="shared" si="4"/>
        <v>"Te&lt;sup&gt;+$z&lt;/sup&gt;",</v>
      </c>
    </row>
    <row r="55" spans="1:34" ht="12.75">
      <c r="A55" s="575" t="s">
        <v>1330</v>
      </c>
      <c r="B55" s="572">
        <f t="shared" si="3"/>
        <v>53</v>
      </c>
      <c r="C55" s="572" t="s">
        <v>70</v>
      </c>
      <c r="D55" s="572">
        <v>457.5</v>
      </c>
      <c r="E55" s="572">
        <v>386.7</v>
      </c>
      <c r="F55" s="572">
        <v>4.93</v>
      </c>
      <c r="G55" s="572">
        <v>126.9045</v>
      </c>
      <c r="H55" s="572">
        <v>1</v>
      </c>
      <c r="I55" s="572">
        <v>1.33</v>
      </c>
      <c r="J55" s="572">
        <v>1.32</v>
      </c>
      <c r="K55" s="572">
        <v>10.451</v>
      </c>
      <c r="L55" s="572">
        <v>0.145</v>
      </c>
      <c r="M55" s="571">
        <v>0.449</v>
      </c>
      <c r="N55" s="571">
        <v>1E-11</v>
      </c>
      <c r="O55" s="574">
        <v>7.76</v>
      </c>
      <c r="P55" s="572">
        <v>20.9</v>
      </c>
      <c r="Q55" s="572">
        <v>2.66</v>
      </c>
      <c r="R55" s="571">
        <f ca="1">YEAR(NOW())-1811</f>
        <v>206</v>
      </c>
      <c r="S55" s="575" t="s">
        <v>1241</v>
      </c>
      <c r="T55" s="571">
        <v>17</v>
      </c>
      <c r="U55" s="571" t="s">
        <v>1230</v>
      </c>
      <c r="V55" s="571" t="s">
        <v>14</v>
      </c>
      <c r="W55" s="571">
        <v>5</v>
      </c>
      <c r="X55" s="571">
        <v>7</v>
      </c>
      <c r="Z55" s="576">
        <v>0.45</v>
      </c>
      <c r="AA55" s="577">
        <v>0.06</v>
      </c>
      <c r="AB55" s="577">
        <v>2E-05</v>
      </c>
      <c r="AC55" s="580">
        <f t="shared" si="0"/>
        <v>6</v>
      </c>
      <c r="AD55" s="575" t="s">
        <v>1331</v>
      </c>
      <c r="AE55" s="585">
        <f t="shared" si="1"/>
        <v>74</v>
      </c>
      <c r="AF55" s="585">
        <f t="shared" si="2"/>
        <v>1.3962264150943395</v>
      </c>
      <c r="AH55" s="570" t="str">
        <f t="shared" si="4"/>
        <v>"I&lt;sup&gt;+$z&lt;/sup&gt;",</v>
      </c>
    </row>
    <row r="56" spans="1:34" s="585" customFormat="1" ht="12.75">
      <c r="A56" s="578" t="s">
        <v>1332</v>
      </c>
      <c r="B56" s="579">
        <f t="shared" si="3"/>
        <v>54</v>
      </c>
      <c r="C56" s="579" t="s">
        <v>71</v>
      </c>
      <c r="D56" s="579">
        <v>165.1</v>
      </c>
      <c r="E56" s="579">
        <v>161.39</v>
      </c>
      <c r="F56" s="592">
        <v>5.9</v>
      </c>
      <c r="G56" s="579">
        <v>131.29</v>
      </c>
      <c r="H56" s="579">
        <v>0</v>
      </c>
      <c r="I56" s="579">
        <v>1.31</v>
      </c>
      <c r="J56" s="579">
        <v>1.24</v>
      </c>
      <c r="K56" s="579">
        <v>12.13</v>
      </c>
      <c r="L56" s="579">
        <v>0.158</v>
      </c>
      <c r="M56" s="580">
        <v>0.00569</v>
      </c>
      <c r="N56" s="580"/>
      <c r="O56" s="581">
        <v>2.3</v>
      </c>
      <c r="P56" s="579">
        <v>12.64</v>
      </c>
      <c r="Q56" s="586"/>
      <c r="R56" s="580">
        <f ca="1">YEAR(NOW())-1898</f>
        <v>119</v>
      </c>
      <c r="S56" s="578" t="s">
        <v>1221</v>
      </c>
      <c r="T56" s="580">
        <v>18</v>
      </c>
      <c r="U56" s="580" t="s">
        <v>1230</v>
      </c>
      <c r="V56" s="580" t="s">
        <v>14</v>
      </c>
      <c r="W56" s="580">
        <v>2</v>
      </c>
      <c r="X56" s="580">
        <v>4</v>
      </c>
      <c r="Y56" s="580">
        <v>6</v>
      </c>
      <c r="Z56" s="583">
        <v>3E-05</v>
      </c>
      <c r="AA56" s="584">
        <v>5E-05</v>
      </c>
      <c r="AB56" s="584"/>
      <c r="AC56" s="580">
        <f t="shared" si="0"/>
        <v>5</v>
      </c>
      <c r="AD56" s="578" t="s">
        <v>1333</v>
      </c>
      <c r="AE56" s="585">
        <f t="shared" si="1"/>
        <v>77</v>
      </c>
      <c r="AF56" s="585">
        <f t="shared" si="2"/>
        <v>1.4259259259259258</v>
      </c>
      <c r="AH56" s="570" t="str">
        <f t="shared" si="4"/>
        <v>"Xe&lt;sup&gt;+$z&lt;/sup&gt;",</v>
      </c>
    </row>
    <row r="57" spans="1:34" s="598" customFormat="1" ht="12.75">
      <c r="A57" s="593" t="s">
        <v>1334</v>
      </c>
      <c r="B57" s="590">
        <f t="shared" si="3"/>
        <v>55</v>
      </c>
      <c r="C57" s="590" t="s">
        <v>72</v>
      </c>
      <c r="D57" s="590">
        <v>944</v>
      </c>
      <c r="E57" s="590">
        <v>301.54</v>
      </c>
      <c r="F57" s="590">
        <v>1.87</v>
      </c>
      <c r="G57" s="590">
        <v>132.9054</v>
      </c>
      <c r="H57" s="590">
        <v>1</v>
      </c>
      <c r="I57" s="590">
        <v>2.35</v>
      </c>
      <c r="J57" s="590">
        <v>3.34</v>
      </c>
      <c r="K57" s="590">
        <v>3.894</v>
      </c>
      <c r="L57" s="590">
        <v>0.24</v>
      </c>
      <c r="M57" s="594">
        <v>35.9</v>
      </c>
      <c r="N57" s="594">
        <v>5.3</v>
      </c>
      <c r="O57" s="595">
        <v>2.092</v>
      </c>
      <c r="P57" s="590">
        <v>67.74</v>
      </c>
      <c r="Q57" s="590">
        <v>0.79</v>
      </c>
      <c r="R57" s="594">
        <f ca="1">YEAR(NOW())-1860</f>
        <v>157</v>
      </c>
      <c r="S57" s="589" t="s">
        <v>1224</v>
      </c>
      <c r="T57" s="594">
        <v>1</v>
      </c>
      <c r="U57" s="594" t="s">
        <v>1217</v>
      </c>
      <c r="V57" s="594" t="s">
        <v>1218</v>
      </c>
      <c r="W57" s="594"/>
      <c r="X57" s="594"/>
      <c r="Y57" s="594"/>
      <c r="Z57" s="596">
        <v>3</v>
      </c>
      <c r="AA57" s="597">
        <v>0.0003</v>
      </c>
      <c r="AB57" s="597">
        <v>2E-06</v>
      </c>
      <c r="AC57" s="580">
        <f t="shared" si="0"/>
        <v>6</v>
      </c>
      <c r="AD57" s="593" t="s">
        <v>1335</v>
      </c>
      <c r="AE57" s="585">
        <f t="shared" si="1"/>
        <v>78</v>
      </c>
      <c r="AF57" s="585">
        <f t="shared" si="2"/>
        <v>1.4181818181818182</v>
      </c>
      <c r="AH57" s="570" t="str">
        <f t="shared" si="4"/>
        <v>"Cs&lt;sup&gt;+$z&lt;/sup&gt;",</v>
      </c>
    </row>
    <row r="58" spans="1:34" ht="12.75">
      <c r="A58" s="575" t="s">
        <v>1336</v>
      </c>
      <c r="B58" s="572">
        <f t="shared" si="3"/>
        <v>56</v>
      </c>
      <c r="C58" s="572" t="s">
        <v>73</v>
      </c>
      <c r="D58" s="572">
        <v>2078</v>
      </c>
      <c r="E58" s="572">
        <v>1002</v>
      </c>
      <c r="F58" s="572">
        <v>3.59</v>
      </c>
      <c r="G58" s="572">
        <v>137.33</v>
      </c>
      <c r="H58" s="572">
        <v>2</v>
      </c>
      <c r="I58" s="572">
        <v>1.98</v>
      </c>
      <c r="J58" s="572">
        <v>2.76</v>
      </c>
      <c r="K58" s="572">
        <v>5.212</v>
      </c>
      <c r="L58" s="572">
        <v>0.204</v>
      </c>
      <c r="M58" s="571">
        <v>18.4</v>
      </c>
      <c r="N58" s="571">
        <v>2.8</v>
      </c>
      <c r="O58" s="574">
        <v>8.01</v>
      </c>
      <c r="P58" s="572">
        <v>140.2</v>
      </c>
      <c r="Q58" s="572">
        <v>0.89</v>
      </c>
      <c r="R58" s="571">
        <f ca="1">YEAR(NOW())-1808</f>
        <v>209</v>
      </c>
      <c r="S58" s="575" t="s">
        <v>1227</v>
      </c>
      <c r="T58" s="571">
        <v>2</v>
      </c>
      <c r="U58" s="571" t="s">
        <v>1217</v>
      </c>
      <c r="V58" s="571" t="s">
        <v>1218</v>
      </c>
      <c r="Z58" s="576">
        <v>425</v>
      </c>
      <c r="AA58" s="577">
        <v>0.013</v>
      </c>
      <c r="AB58" s="577">
        <v>3E-05</v>
      </c>
      <c r="AC58" s="580">
        <f t="shared" si="0"/>
        <v>6</v>
      </c>
      <c r="AD58" s="575" t="s">
        <v>1337</v>
      </c>
      <c r="AE58" s="585">
        <f t="shared" si="1"/>
        <v>81</v>
      </c>
      <c r="AF58" s="585">
        <f t="shared" si="2"/>
        <v>1.4464285714285714</v>
      </c>
      <c r="AH58" s="570" t="str">
        <f t="shared" si="4"/>
        <v>"Ba&lt;sup&gt;+$z&lt;/sup&gt;",</v>
      </c>
    </row>
    <row r="59" spans="1:34" ht="12.75">
      <c r="A59" s="575" t="s">
        <v>1338</v>
      </c>
      <c r="B59" s="572">
        <f t="shared" si="3"/>
        <v>57</v>
      </c>
      <c r="C59" s="572" t="s">
        <v>100</v>
      </c>
      <c r="D59" s="572">
        <v>3737</v>
      </c>
      <c r="E59" s="572">
        <v>1191</v>
      </c>
      <c r="F59" s="572">
        <v>6.15</v>
      </c>
      <c r="G59" s="572">
        <v>138.9055</v>
      </c>
      <c r="H59" s="572">
        <v>3</v>
      </c>
      <c r="I59" s="572">
        <v>1.25</v>
      </c>
      <c r="J59" s="572">
        <v>2.74</v>
      </c>
      <c r="K59" s="572">
        <v>5.58</v>
      </c>
      <c r="L59" s="572">
        <v>0.19</v>
      </c>
      <c r="M59" s="571">
        <v>13.5</v>
      </c>
      <c r="N59" s="571">
        <v>1.9</v>
      </c>
      <c r="O59" s="574">
        <v>11.3</v>
      </c>
      <c r="P59" s="572">
        <v>399.57</v>
      </c>
      <c r="Q59" s="572">
        <v>1.1</v>
      </c>
      <c r="R59" s="571">
        <f ca="1">YEAR(NOW())-1839</f>
        <v>178</v>
      </c>
      <c r="S59" s="575" t="s">
        <v>1339</v>
      </c>
      <c r="T59" s="571">
        <v>3</v>
      </c>
      <c r="U59" s="571" t="s">
        <v>452</v>
      </c>
      <c r="V59" s="571" t="s">
        <v>1218</v>
      </c>
      <c r="Z59" s="576">
        <v>39</v>
      </c>
      <c r="AA59" s="577">
        <v>3.4E-06</v>
      </c>
      <c r="AC59" s="580">
        <f t="shared" si="0"/>
        <v>9</v>
      </c>
      <c r="AD59" s="575" t="s">
        <v>1340</v>
      </c>
      <c r="AE59" s="585">
        <f t="shared" si="1"/>
        <v>82</v>
      </c>
      <c r="AF59" s="585">
        <f t="shared" si="2"/>
        <v>1.4385964912280702</v>
      </c>
      <c r="AH59" s="570" t="str">
        <f t="shared" si="4"/>
        <v>"La&lt;sup&gt;+$z&lt;/sup&gt;",</v>
      </c>
    </row>
    <row r="60" spans="1:34" ht="12.75">
      <c r="A60" s="575" t="s">
        <v>1341</v>
      </c>
      <c r="B60" s="572">
        <f t="shared" si="3"/>
        <v>58</v>
      </c>
      <c r="C60" s="572" t="s">
        <v>101</v>
      </c>
      <c r="D60" s="572">
        <v>3715</v>
      </c>
      <c r="E60" s="572">
        <v>1071</v>
      </c>
      <c r="F60" s="572">
        <v>6.77</v>
      </c>
      <c r="G60" s="572">
        <v>140.12</v>
      </c>
      <c r="H60" s="572">
        <v>3</v>
      </c>
      <c r="I60" s="572">
        <v>1.65</v>
      </c>
      <c r="J60" s="572">
        <v>2.7</v>
      </c>
      <c r="K60" s="572">
        <v>5.54</v>
      </c>
      <c r="L60" s="572">
        <v>0.19</v>
      </c>
      <c r="M60" s="571">
        <v>11.4</v>
      </c>
      <c r="N60" s="571">
        <v>1.4</v>
      </c>
      <c r="O60" s="574">
        <v>9.2</v>
      </c>
      <c r="P60" s="572">
        <v>313.8</v>
      </c>
      <c r="Q60" s="572">
        <v>1.12</v>
      </c>
      <c r="R60" s="571">
        <f ca="1">YEAR(NOW())-1803</f>
        <v>214</v>
      </c>
      <c r="S60" s="575" t="s">
        <v>1339</v>
      </c>
      <c r="T60" s="571">
        <v>3</v>
      </c>
      <c r="U60" s="571" t="s">
        <v>460</v>
      </c>
      <c r="V60" s="571" t="s">
        <v>1218</v>
      </c>
      <c r="W60" s="571">
        <v>4</v>
      </c>
      <c r="Z60" s="576">
        <v>66.5</v>
      </c>
      <c r="AA60" s="577">
        <v>1.2E-06</v>
      </c>
      <c r="AC60" s="580">
        <f t="shared" si="0"/>
        <v>6</v>
      </c>
      <c r="AD60" s="575" t="s">
        <v>1342</v>
      </c>
      <c r="AE60" s="585">
        <f t="shared" si="1"/>
        <v>82</v>
      </c>
      <c r="AF60" s="585">
        <f t="shared" si="2"/>
        <v>1.4137931034482758</v>
      </c>
      <c r="AH60" s="570" t="str">
        <f t="shared" si="4"/>
        <v>"Ce&lt;sup&gt;+$z&lt;/sup&gt;",</v>
      </c>
    </row>
    <row r="61" spans="1:34" ht="12.75">
      <c r="A61" s="575" t="s">
        <v>1343</v>
      </c>
      <c r="B61" s="572">
        <f t="shared" si="3"/>
        <v>59</v>
      </c>
      <c r="C61" s="572" t="s">
        <v>102</v>
      </c>
      <c r="D61" s="572">
        <v>3785</v>
      </c>
      <c r="E61" s="572">
        <v>1204</v>
      </c>
      <c r="F61" s="572">
        <v>6.77</v>
      </c>
      <c r="G61" s="572">
        <v>140.9077</v>
      </c>
      <c r="H61" s="572">
        <v>3</v>
      </c>
      <c r="I61" s="572">
        <v>1.65</v>
      </c>
      <c r="J61" s="572">
        <v>2.67</v>
      </c>
      <c r="K61" s="572">
        <v>5.46</v>
      </c>
      <c r="L61" s="572">
        <v>0.193</v>
      </c>
      <c r="M61" s="571">
        <v>12.5</v>
      </c>
      <c r="N61" s="571">
        <v>1.5</v>
      </c>
      <c r="O61" s="574">
        <v>10.04</v>
      </c>
      <c r="P61" s="572">
        <v>332.63</v>
      </c>
      <c r="Q61" s="572">
        <v>1.13</v>
      </c>
      <c r="R61" s="571">
        <f ca="1">YEAR(NOW())-1885</f>
        <v>132</v>
      </c>
      <c r="S61" s="575" t="s">
        <v>1339</v>
      </c>
      <c r="T61" s="571">
        <v>3</v>
      </c>
      <c r="U61" s="571" t="s">
        <v>460</v>
      </c>
      <c r="V61" s="571" t="s">
        <v>1218</v>
      </c>
      <c r="W61" s="571">
        <v>4</v>
      </c>
      <c r="Z61" s="576">
        <v>9.2</v>
      </c>
      <c r="AA61" s="577">
        <v>6.4E-07</v>
      </c>
      <c r="AC61" s="580">
        <f t="shared" si="0"/>
        <v>12</v>
      </c>
      <c r="AD61" s="575" t="s">
        <v>1344</v>
      </c>
      <c r="AE61" s="585">
        <f t="shared" si="1"/>
        <v>82</v>
      </c>
      <c r="AF61" s="585">
        <f t="shared" si="2"/>
        <v>1.3898305084745763</v>
      </c>
      <c r="AH61" s="570" t="str">
        <f t="shared" si="4"/>
        <v>"Pr&lt;sup&gt;+$z&lt;/sup&gt;",</v>
      </c>
    </row>
    <row r="62" spans="1:34" ht="12.75">
      <c r="A62" s="575" t="s">
        <v>1345</v>
      </c>
      <c r="B62" s="572">
        <f t="shared" si="3"/>
        <v>60</v>
      </c>
      <c r="C62" s="572" t="s">
        <v>103</v>
      </c>
      <c r="D62" s="572">
        <v>3347</v>
      </c>
      <c r="E62" s="572">
        <v>1294</v>
      </c>
      <c r="F62" s="572">
        <v>7.01</v>
      </c>
      <c r="G62" s="572">
        <v>144.24</v>
      </c>
      <c r="H62" s="572">
        <v>3</v>
      </c>
      <c r="I62" s="572">
        <v>1.64</v>
      </c>
      <c r="J62" s="572">
        <v>2.64</v>
      </c>
      <c r="K62" s="572">
        <v>5.53</v>
      </c>
      <c r="L62" s="572">
        <v>0.19</v>
      </c>
      <c r="M62" s="571">
        <v>16.5</v>
      </c>
      <c r="N62" s="571">
        <v>1.6</v>
      </c>
      <c r="O62" s="574">
        <v>10.88</v>
      </c>
      <c r="P62" s="572">
        <v>283.68</v>
      </c>
      <c r="Q62" s="572">
        <v>1.14</v>
      </c>
      <c r="R62" s="571">
        <f ca="1">YEAR(NOW())-1841</f>
        <v>176</v>
      </c>
      <c r="S62" s="575" t="s">
        <v>1339</v>
      </c>
      <c r="T62" s="571">
        <v>3</v>
      </c>
      <c r="U62" s="571" t="s">
        <v>460</v>
      </c>
      <c r="V62" s="571" t="s">
        <v>1218</v>
      </c>
      <c r="Z62" s="576">
        <v>41.5</v>
      </c>
      <c r="AA62" s="577">
        <v>2.8E-06</v>
      </c>
      <c r="AC62" s="580">
        <f t="shared" si="0"/>
        <v>9</v>
      </c>
      <c r="AD62" s="575" t="s">
        <v>1346</v>
      </c>
      <c r="AE62" s="585">
        <f t="shared" si="1"/>
        <v>84</v>
      </c>
      <c r="AF62" s="585">
        <f t="shared" si="2"/>
        <v>1.4</v>
      </c>
      <c r="AH62" s="570" t="str">
        <f t="shared" si="4"/>
        <v>"Nd&lt;sup&gt;+$z&lt;/sup&gt;",</v>
      </c>
    </row>
    <row r="63" spans="1:34" ht="12.75">
      <c r="A63" s="575" t="s">
        <v>1347</v>
      </c>
      <c r="B63" s="572">
        <f t="shared" si="3"/>
        <v>61</v>
      </c>
      <c r="C63" s="572" t="s">
        <v>104</v>
      </c>
      <c r="D63" s="572">
        <v>3273</v>
      </c>
      <c r="E63" s="572">
        <v>1315</v>
      </c>
      <c r="F63" s="572">
        <v>7.22</v>
      </c>
      <c r="G63" s="572">
        <v>145</v>
      </c>
      <c r="H63" s="572">
        <v>3</v>
      </c>
      <c r="I63" s="572">
        <v>1.63</v>
      </c>
      <c r="J63" s="572">
        <v>2.62</v>
      </c>
      <c r="K63" s="572">
        <v>5.554</v>
      </c>
      <c r="L63" s="572"/>
      <c r="M63" s="571">
        <v>17.9</v>
      </c>
      <c r="N63" s="571">
        <v>2</v>
      </c>
      <c r="P63" s="599"/>
      <c r="Q63" s="572">
        <v>1.13</v>
      </c>
      <c r="R63" s="571">
        <f ca="1">YEAR(NOW())-1941</f>
        <v>76</v>
      </c>
      <c r="S63" s="575" t="s">
        <v>1339</v>
      </c>
      <c r="T63" s="571">
        <v>3</v>
      </c>
      <c r="U63" s="571" t="s">
        <v>460</v>
      </c>
      <c r="V63" s="571" t="s">
        <v>1218</v>
      </c>
      <c r="AC63" s="580">
        <f t="shared" si="0"/>
        <v>10</v>
      </c>
      <c r="AD63" s="575" t="s">
        <v>1348</v>
      </c>
      <c r="AE63" s="585">
        <f t="shared" si="1"/>
        <v>84</v>
      </c>
      <c r="AF63" s="585">
        <f t="shared" si="2"/>
        <v>1.3770491803278688</v>
      </c>
      <c r="AH63" s="570" t="str">
        <f t="shared" si="4"/>
        <v>"Pm&lt;sup&gt;+$z&lt;/sup&gt;",</v>
      </c>
    </row>
    <row r="64" spans="1:34" ht="12.75">
      <c r="A64" s="575" t="s">
        <v>1349</v>
      </c>
      <c r="B64" s="572">
        <f t="shared" si="3"/>
        <v>62</v>
      </c>
      <c r="C64" s="572" t="s">
        <v>105</v>
      </c>
      <c r="D64" s="572">
        <v>2067</v>
      </c>
      <c r="E64" s="572">
        <v>1347</v>
      </c>
      <c r="F64" s="572">
        <v>2.75</v>
      </c>
      <c r="G64" s="572">
        <v>150.36</v>
      </c>
      <c r="H64" s="572">
        <v>3</v>
      </c>
      <c r="I64" s="572">
        <v>1.62</v>
      </c>
      <c r="J64" s="572">
        <v>2.59</v>
      </c>
      <c r="K64" s="572">
        <v>5.64</v>
      </c>
      <c r="L64" s="572">
        <v>0.197</v>
      </c>
      <c r="M64" s="571" t="s">
        <v>1350</v>
      </c>
      <c r="N64" s="571">
        <v>1.1</v>
      </c>
      <c r="O64" s="574">
        <v>11.09</v>
      </c>
      <c r="P64" s="572">
        <v>191.63</v>
      </c>
      <c r="Q64" s="572">
        <v>1.17</v>
      </c>
      <c r="R64" s="571">
        <f ca="1">YEAR(NOW())-1879</f>
        <v>138</v>
      </c>
      <c r="S64" s="575" t="s">
        <v>1339</v>
      </c>
      <c r="T64" s="571">
        <v>3</v>
      </c>
      <c r="U64" s="571" t="s">
        <v>460</v>
      </c>
      <c r="V64" s="571" t="s">
        <v>1218</v>
      </c>
      <c r="W64" s="571">
        <v>2</v>
      </c>
      <c r="Z64" s="576">
        <v>7.05</v>
      </c>
      <c r="AA64" s="577">
        <v>4.5E-07</v>
      </c>
      <c r="AC64" s="580">
        <f t="shared" si="0"/>
        <v>8</v>
      </c>
      <c r="AD64" s="575" t="s">
        <v>1351</v>
      </c>
      <c r="AE64" s="585">
        <f t="shared" si="1"/>
        <v>88</v>
      </c>
      <c r="AF64" s="585">
        <f t="shared" si="2"/>
        <v>1.4193548387096775</v>
      </c>
      <c r="AH64" s="570" t="str">
        <f t="shared" si="4"/>
        <v>"Sm&lt;sup&gt;+$z&lt;/sup&gt;",</v>
      </c>
    </row>
    <row r="65" spans="1:34" ht="12.75">
      <c r="A65" s="575" t="s">
        <v>1352</v>
      </c>
      <c r="B65" s="572">
        <f t="shared" si="3"/>
        <v>63</v>
      </c>
      <c r="C65" s="572" t="s">
        <v>106</v>
      </c>
      <c r="D65" s="572">
        <v>1800</v>
      </c>
      <c r="E65" s="572">
        <v>1095</v>
      </c>
      <c r="F65" s="572">
        <v>5.24</v>
      </c>
      <c r="G65" s="572">
        <v>151.965</v>
      </c>
      <c r="H65" s="572">
        <v>3</v>
      </c>
      <c r="I65" s="572">
        <v>1.85</v>
      </c>
      <c r="J65" s="572">
        <v>2.56</v>
      </c>
      <c r="K65" s="572">
        <v>5.67</v>
      </c>
      <c r="L65" s="572">
        <v>0.182</v>
      </c>
      <c r="M65" s="571">
        <v>13.9</v>
      </c>
      <c r="N65" s="571">
        <v>1.1</v>
      </c>
      <c r="O65" s="574">
        <v>10.46</v>
      </c>
      <c r="P65" s="572">
        <v>175.73</v>
      </c>
      <c r="Q65" s="572">
        <v>1.2</v>
      </c>
      <c r="R65" s="571">
        <f ca="1">YEAR(NOW())-1901</f>
        <v>116</v>
      </c>
      <c r="S65" s="575" t="s">
        <v>1339</v>
      </c>
      <c r="T65" s="571">
        <v>3</v>
      </c>
      <c r="U65" s="571" t="s">
        <v>460</v>
      </c>
      <c r="V65" s="571" t="s">
        <v>1218</v>
      </c>
      <c r="W65" s="571">
        <v>2</v>
      </c>
      <c r="Z65" s="576">
        <v>2</v>
      </c>
      <c r="AA65" s="577">
        <v>1.3E-07</v>
      </c>
      <c r="AC65" s="580">
        <f t="shared" si="0"/>
        <v>8</v>
      </c>
      <c r="AD65" s="575" t="s">
        <v>1353</v>
      </c>
      <c r="AE65" s="585">
        <f t="shared" si="1"/>
        <v>89</v>
      </c>
      <c r="AF65" s="585">
        <f t="shared" si="2"/>
        <v>1.4126984126984128</v>
      </c>
      <c r="AH65" s="570" t="str">
        <f t="shared" si="4"/>
        <v>"Eu&lt;sup&gt;+$z&lt;/sup&gt;",</v>
      </c>
    </row>
    <row r="66" spans="1:34" ht="12.75">
      <c r="A66" s="575" t="s">
        <v>1354</v>
      </c>
      <c r="B66" s="572">
        <f t="shared" si="3"/>
        <v>64</v>
      </c>
      <c r="C66" s="572" t="s">
        <v>107</v>
      </c>
      <c r="D66" s="572">
        <v>3545</v>
      </c>
      <c r="E66" s="572">
        <v>1585</v>
      </c>
      <c r="F66" s="572">
        <v>7.9</v>
      </c>
      <c r="G66" s="572">
        <v>157.25</v>
      </c>
      <c r="H66" s="572">
        <v>3</v>
      </c>
      <c r="I66" s="572">
        <v>1.61</v>
      </c>
      <c r="J66" s="572">
        <v>2.54</v>
      </c>
      <c r="K66" s="572">
        <v>6.15</v>
      </c>
      <c r="L66" s="572">
        <v>0.236</v>
      </c>
      <c r="M66" s="571">
        <v>10.6</v>
      </c>
      <c r="N66" s="571">
        <v>0.8</v>
      </c>
      <c r="O66" s="574">
        <v>15.48</v>
      </c>
      <c r="P66" s="572">
        <v>311.71</v>
      </c>
      <c r="Q66" s="572">
        <v>1.2</v>
      </c>
      <c r="R66" s="571">
        <f ca="1">YEAR(NOW())-1886</f>
        <v>131</v>
      </c>
      <c r="S66" s="575" t="s">
        <v>1339</v>
      </c>
      <c r="T66" s="571">
        <v>3</v>
      </c>
      <c r="U66" s="571" t="s">
        <v>460</v>
      </c>
      <c r="V66" s="571" t="s">
        <v>1218</v>
      </c>
      <c r="Z66" s="576">
        <v>6.2</v>
      </c>
      <c r="AA66" s="577">
        <v>7E-07</v>
      </c>
      <c r="AC66" s="580">
        <f t="shared" si="0"/>
        <v>10</v>
      </c>
      <c r="AD66" s="575" t="s">
        <v>1355</v>
      </c>
      <c r="AE66" s="585">
        <f t="shared" si="1"/>
        <v>93</v>
      </c>
      <c r="AF66" s="585">
        <f t="shared" si="2"/>
        <v>1.453125</v>
      </c>
      <c r="AH66" s="570" t="str">
        <f t="shared" si="4"/>
        <v>"Gd&lt;sup&gt;+$z&lt;/sup&gt;",</v>
      </c>
    </row>
    <row r="67" spans="1:34" ht="12.75">
      <c r="A67" s="575" t="s">
        <v>1356</v>
      </c>
      <c r="B67" s="572">
        <f t="shared" si="3"/>
        <v>65</v>
      </c>
      <c r="C67" s="572" t="s">
        <v>108</v>
      </c>
      <c r="D67" s="572">
        <v>3500</v>
      </c>
      <c r="E67" s="572">
        <v>1629</v>
      </c>
      <c r="F67" s="572">
        <v>8.23</v>
      </c>
      <c r="G67" s="572">
        <v>158.9253</v>
      </c>
      <c r="H67" s="572">
        <v>3</v>
      </c>
      <c r="I67" s="572">
        <v>1.59</v>
      </c>
      <c r="J67" s="572">
        <v>2.51</v>
      </c>
      <c r="K67" s="572">
        <v>5.86</v>
      </c>
      <c r="L67" s="572">
        <v>0.18</v>
      </c>
      <c r="M67" s="571">
        <v>11.1</v>
      </c>
      <c r="N67" s="571">
        <v>0.9</v>
      </c>
      <c r="P67" s="572"/>
      <c r="Q67" s="572">
        <v>1.2</v>
      </c>
      <c r="R67" s="571">
        <f ca="1">YEAR(NOW())-1843</f>
        <v>174</v>
      </c>
      <c r="S67" s="575" t="s">
        <v>1339</v>
      </c>
      <c r="T67" s="571">
        <v>3</v>
      </c>
      <c r="U67" s="571" t="s">
        <v>460</v>
      </c>
      <c r="V67" s="571" t="s">
        <v>1218</v>
      </c>
      <c r="W67" s="571">
        <v>4</v>
      </c>
      <c r="Z67" s="576">
        <v>1.2</v>
      </c>
      <c r="AA67" s="577">
        <v>1.4E-07</v>
      </c>
      <c r="AC67" s="580">
        <f aca="true" t="shared" si="5" ref="AC67:AC112">LEN(A67)</f>
        <v>7</v>
      </c>
      <c r="AD67" s="575" t="s">
        <v>1357</v>
      </c>
      <c r="AE67" s="585">
        <f aca="true" t="shared" si="6" ref="AE67:AE111">ROUND(G67,0)-B67</f>
        <v>94</v>
      </c>
      <c r="AF67" s="585">
        <f aca="true" t="shared" si="7" ref="AF67:AF118">AE67/B67</f>
        <v>1.4461538461538461</v>
      </c>
      <c r="AH67" s="570" t="str">
        <f t="shared" si="4"/>
        <v>"Tb&lt;sup&gt;+$z&lt;/sup&gt;",</v>
      </c>
    </row>
    <row r="68" spans="1:34" ht="12.75">
      <c r="A68" s="575" t="s">
        <v>1358</v>
      </c>
      <c r="B68" s="572">
        <f aca="true" t="shared" si="8" ref="B68:B111">B67+1</f>
        <v>66</v>
      </c>
      <c r="C68" s="572" t="s">
        <v>109</v>
      </c>
      <c r="D68" s="572">
        <v>2840</v>
      </c>
      <c r="E68" s="572">
        <v>1685</v>
      </c>
      <c r="F68" s="572">
        <v>8.55</v>
      </c>
      <c r="G68" s="572">
        <v>162.5</v>
      </c>
      <c r="H68" s="572">
        <v>3</v>
      </c>
      <c r="I68" s="572">
        <v>1.59</v>
      </c>
      <c r="J68" s="572">
        <v>2.49</v>
      </c>
      <c r="K68" s="572">
        <v>5.94</v>
      </c>
      <c r="L68" s="572">
        <v>0.173</v>
      </c>
      <c r="M68" s="571">
        <v>10.7</v>
      </c>
      <c r="N68" s="571">
        <v>1.1</v>
      </c>
      <c r="O68" s="574">
        <v>11.06</v>
      </c>
      <c r="P68" s="572">
        <v>230</v>
      </c>
      <c r="Q68" s="572">
        <v>1.22</v>
      </c>
      <c r="R68" s="571">
        <f ca="1">YEAR(NOW())-1886</f>
        <v>131</v>
      </c>
      <c r="S68" s="575" t="s">
        <v>1339</v>
      </c>
      <c r="T68" s="571">
        <v>3</v>
      </c>
      <c r="U68" s="571" t="s">
        <v>460</v>
      </c>
      <c r="V68" s="571" t="s">
        <v>1218</v>
      </c>
      <c r="Z68" s="576">
        <v>5.2</v>
      </c>
      <c r="AA68" s="577">
        <v>9.1E-07</v>
      </c>
      <c r="AC68" s="580">
        <f t="shared" si="5"/>
        <v>10</v>
      </c>
      <c r="AD68" s="575" t="s">
        <v>1359</v>
      </c>
      <c r="AE68" s="585">
        <f t="shared" si="6"/>
        <v>97</v>
      </c>
      <c r="AF68" s="585">
        <f t="shared" si="7"/>
        <v>1.4696969696969697</v>
      </c>
      <c r="AH68" s="570" t="str">
        <f t="shared" si="4"/>
        <v>"Dy&lt;sup&gt;+$z&lt;/sup&gt;",</v>
      </c>
    </row>
    <row r="69" spans="1:34" ht="12.75">
      <c r="A69" s="575" t="s">
        <v>1360</v>
      </c>
      <c r="B69" s="572">
        <f t="shared" si="8"/>
        <v>67</v>
      </c>
      <c r="C69" s="572" t="s">
        <v>110</v>
      </c>
      <c r="D69" s="572">
        <v>2968</v>
      </c>
      <c r="E69" s="572">
        <v>1747</v>
      </c>
      <c r="F69" s="572">
        <v>8.8</v>
      </c>
      <c r="G69" s="572">
        <v>164.9303</v>
      </c>
      <c r="H69" s="572">
        <v>3</v>
      </c>
      <c r="I69" s="572">
        <v>1.58</v>
      </c>
      <c r="J69" s="572">
        <v>2.47</v>
      </c>
      <c r="K69" s="572">
        <v>6.018</v>
      </c>
      <c r="L69" s="572">
        <v>0.165</v>
      </c>
      <c r="M69" s="571">
        <v>16.2</v>
      </c>
      <c r="N69" s="571">
        <v>1.1</v>
      </c>
      <c r="O69" s="574">
        <v>17.15</v>
      </c>
      <c r="P69" s="572">
        <v>251.04</v>
      </c>
      <c r="Q69" s="572">
        <v>1.23</v>
      </c>
      <c r="R69" s="571">
        <f ca="1">YEAR(NOW())-1878</f>
        <v>139</v>
      </c>
      <c r="S69" s="575" t="s">
        <v>1339</v>
      </c>
      <c r="T69" s="571">
        <v>3</v>
      </c>
      <c r="U69" s="571" t="s">
        <v>460</v>
      </c>
      <c r="V69" s="571" t="s">
        <v>1218</v>
      </c>
      <c r="Z69" s="576">
        <v>1.3</v>
      </c>
      <c r="AA69" s="577">
        <v>2.2E-07</v>
      </c>
      <c r="AC69" s="580">
        <f t="shared" si="5"/>
        <v>7</v>
      </c>
      <c r="AD69" s="575" t="s">
        <v>1361</v>
      </c>
      <c r="AE69" s="585">
        <f t="shared" si="6"/>
        <v>98</v>
      </c>
      <c r="AF69" s="585">
        <f t="shared" si="7"/>
        <v>1.462686567164179</v>
      </c>
      <c r="AH69" s="570" t="str">
        <f t="shared" si="4"/>
        <v>"Ho&lt;sup&gt;+$z&lt;/sup&gt;",</v>
      </c>
    </row>
    <row r="70" spans="1:34" ht="12.75">
      <c r="A70" s="575" t="s">
        <v>1362</v>
      </c>
      <c r="B70" s="572">
        <f t="shared" si="8"/>
        <v>68</v>
      </c>
      <c r="C70" s="572" t="s">
        <v>111</v>
      </c>
      <c r="D70" s="572">
        <v>3140</v>
      </c>
      <c r="E70" s="572">
        <v>1802</v>
      </c>
      <c r="F70" s="572">
        <v>9.07</v>
      </c>
      <c r="G70" s="572">
        <v>167.26</v>
      </c>
      <c r="H70" s="572">
        <v>3</v>
      </c>
      <c r="I70" s="572">
        <v>1.57</v>
      </c>
      <c r="J70" s="572">
        <v>2.45</v>
      </c>
      <c r="K70" s="572">
        <v>6.101</v>
      </c>
      <c r="L70" s="572">
        <v>0.168</v>
      </c>
      <c r="M70" s="571">
        <v>14.3</v>
      </c>
      <c r="N70" s="571">
        <v>1.2</v>
      </c>
      <c r="O70" s="574">
        <v>17.15</v>
      </c>
      <c r="P70" s="572">
        <v>292.88</v>
      </c>
      <c r="Q70" s="572">
        <v>1.24</v>
      </c>
      <c r="R70" s="571">
        <f ca="1">YEAR(NOW())-1842</f>
        <v>175</v>
      </c>
      <c r="S70" s="575" t="s">
        <v>1339</v>
      </c>
      <c r="T70" s="571">
        <v>3</v>
      </c>
      <c r="U70" s="571" t="s">
        <v>460</v>
      </c>
      <c r="V70" s="571" t="s">
        <v>1218</v>
      </c>
      <c r="Z70" s="576">
        <v>3.5</v>
      </c>
      <c r="AA70" s="577">
        <v>8.7E-07</v>
      </c>
      <c r="AC70" s="580">
        <f t="shared" si="5"/>
        <v>6</v>
      </c>
      <c r="AD70" s="575" t="s">
        <v>1363</v>
      </c>
      <c r="AE70" s="585">
        <f t="shared" si="6"/>
        <v>99</v>
      </c>
      <c r="AF70" s="585">
        <f t="shared" si="7"/>
        <v>1.4558823529411764</v>
      </c>
      <c r="AH70" s="570" t="str">
        <f t="shared" si="4"/>
        <v>"Er&lt;sup&gt;+$z&lt;/sup&gt;",</v>
      </c>
    </row>
    <row r="71" spans="1:34" ht="12.75">
      <c r="A71" s="575" t="s">
        <v>1364</v>
      </c>
      <c r="B71" s="572">
        <f t="shared" si="8"/>
        <v>69</v>
      </c>
      <c r="C71" s="572" t="s">
        <v>112</v>
      </c>
      <c r="D71" s="572">
        <v>2223</v>
      </c>
      <c r="E71" s="572">
        <v>1818</v>
      </c>
      <c r="F71" s="572">
        <v>9.32</v>
      </c>
      <c r="G71" s="572">
        <v>168.9342</v>
      </c>
      <c r="H71" s="572">
        <v>3</v>
      </c>
      <c r="I71" s="572">
        <v>1.56</v>
      </c>
      <c r="J71" s="572">
        <v>2.42</v>
      </c>
      <c r="K71" s="572">
        <v>6.184</v>
      </c>
      <c r="L71" s="572">
        <v>0.16</v>
      </c>
      <c r="M71" s="571">
        <v>16.8</v>
      </c>
      <c r="N71" s="571">
        <v>1.3</v>
      </c>
      <c r="O71" s="574">
        <v>16.8</v>
      </c>
      <c r="P71" s="572">
        <v>191</v>
      </c>
      <c r="Q71" s="572">
        <v>1.25</v>
      </c>
      <c r="R71" s="571">
        <f ca="1">YEAR(NOW())-1879</f>
        <v>138</v>
      </c>
      <c r="S71" s="575" t="s">
        <v>1339</v>
      </c>
      <c r="T71" s="571">
        <v>3</v>
      </c>
      <c r="U71" s="571" t="s">
        <v>460</v>
      </c>
      <c r="V71" s="571" t="s">
        <v>1218</v>
      </c>
      <c r="W71" s="571">
        <v>2</v>
      </c>
      <c r="Z71" s="576">
        <v>0.52</v>
      </c>
      <c r="AA71" s="577">
        <v>1.7E-07</v>
      </c>
      <c r="AC71" s="580">
        <f t="shared" si="5"/>
        <v>7</v>
      </c>
      <c r="AD71" s="575" t="s">
        <v>1365</v>
      </c>
      <c r="AE71" s="585">
        <f t="shared" si="6"/>
        <v>100</v>
      </c>
      <c r="AF71" s="585">
        <f t="shared" si="7"/>
        <v>1.4492753623188406</v>
      </c>
      <c r="AH71" s="570" t="str">
        <f t="shared" si="4"/>
        <v>"Tm&lt;sup&gt;+$z&lt;/sup&gt;",</v>
      </c>
    </row>
    <row r="72" spans="1:34" ht="12.75">
      <c r="A72" s="575" t="s">
        <v>1366</v>
      </c>
      <c r="B72" s="572">
        <f t="shared" si="8"/>
        <v>70</v>
      </c>
      <c r="C72" s="572" t="s">
        <v>113</v>
      </c>
      <c r="D72" s="572">
        <v>1469</v>
      </c>
      <c r="E72" s="572">
        <v>1092</v>
      </c>
      <c r="F72" s="572">
        <v>6.97</v>
      </c>
      <c r="G72" s="572">
        <v>173.04</v>
      </c>
      <c r="H72" s="572">
        <v>3</v>
      </c>
      <c r="I72" s="572">
        <v>1.7</v>
      </c>
      <c r="J72" s="572">
        <v>2.4</v>
      </c>
      <c r="K72" s="572">
        <v>6.254</v>
      </c>
      <c r="L72" s="572">
        <v>0.155</v>
      </c>
      <c r="M72" s="571">
        <v>34.9</v>
      </c>
      <c r="N72" s="571">
        <v>3.7</v>
      </c>
      <c r="O72" s="574">
        <v>7.7</v>
      </c>
      <c r="P72" s="572">
        <v>128</v>
      </c>
      <c r="Q72" s="572">
        <v>1.1</v>
      </c>
      <c r="R72" s="571">
        <f ca="1">YEAR(NOW())-1907</f>
        <v>110</v>
      </c>
      <c r="S72" s="575" t="s">
        <v>1339</v>
      </c>
      <c r="T72" s="571">
        <v>3</v>
      </c>
      <c r="U72" s="571" t="s">
        <v>460</v>
      </c>
      <c r="V72" s="571" t="s">
        <v>1218</v>
      </c>
      <c r="W72" s="571">
        <v>2</v>
      </c>
      <c r="Z72" s="576">
        <v>3.2</v>
      </c>
      <c r="AA72" s="577">
        <v>8.2E-07</v>
      </c>
      <c r="AC72" s="580">
        <f t="shared" si="5"/>
        <v>9</v>
      </c>
      <c r="AD72" s="575" t="s">
        <v>1367</v>
      </c>
      <c r="AE72" s="585">
        <f t="shared" si="6"/>
        <v>103</v>
      </c>
      <c r="AF72" s="585">
        <f t="shared" si="7"/>
        <v>1.4714285714285715</v>
      </c>
      <c r="AH72" s="570" t="str">
        <f t="shared" si="4"/>
        <v>"Yb&lt;sup&gt;+$z&lt;/sup&gt;",</v>
      </c>
    </row>
    <row r="73" spans="1:34" ht="12.75">
      <c r="A73" s="575" t="s">
        <v>1368</v>
      </c>
      <c r="B73" s="572">
        <f t="shared" si="8"/>
        <v>71</v>
      </c>
      <c r="C73" s="572" t="s">
        <v>114</v>
      </c>
      <c r="D73" s="572">
        <v>3668</v>
      </c>
      <c r="E73" s="572">
        <v>1936</v>
      </c>
      <c r="F73" s="572">
        <v>9.84</v>
      </c>
      <c r="G73" s="572">
        <v>174.967</v>
      </c>
      <c r="H73" s="572">
        <v>3</v>
      </c>
      <c r="I73" s="572">
        <v>1.56</v>
      </c>
      <c r="J73" s="572">
        <v>2.25</v>
      </c>
      <c r="K73" s="572">
        <v>5.43</v>
      </c>
      <c r="L73" s="572">
        <v>0.15</v>
      </c>
      <c r="M73" s="571">
        <v>16.4</v>
      </c>
      <c r="N73" s="571">
        <v>1.5</v>
      </c>
      <c r="O73" s="574">
        <v>18.6</v>
      </c>
      <c r="P73" s="572">
        <v>355</v>
      </c>
      <c r="Q73" s="572">
        <v>1.27</v>
      </c>
      <c r="R73" s="571">
        <f ca="1">YEAR(NOW())-1907</f>
        <v>110</v>
      </c>
      <c r="S73" s="575" t="s">
        <v>1339</v>
      </c>
      <c r="T73" s="571">
        <v>3</v>
      </c>
      <c r="U73" s="571" t="s">
        <v>452</v>
      </c>
      <c r="V73" s="571" t="s">
        <v>1218</v>
      </c>
      <c r="Z73" s="576">
        <v>0.8</v>
      </c>
      <c r="AA73" s="577">
        <v>1.5E-07</v>
      </c>
      <c r="AC73" s="580">
        <f t="shared" si="5"/>
        <v>8</v>
      </c>
      <c r="AD73" s="575" t="s">
        <v>1369</v>
      </c>
      <c r="AE73" s="585">
        <f t="shared" si="6"/>
        <v>104</v>
      </c>
      <c r="AF73" s="585">
        <f t="shared" si="7"/>
        <v>1.4647887323943662</v>
      </c>
      <c r="AH73" s="570" t="str">
        <f t="shared" si="4"/>
        <v>"Lu&lt;sup&gt;+$z&lt;/sup&gt;",</v>
      </c>
    </row>
    <row r="74" spans="1:34" ht="12.75">
      <c r="A74" s="575" t="s">
        <v>1370</v>
      </c>
      <c r="B74" s="572">
        <f t="shared" si="8"/>
        <v>72</v>
      </c>
      <c r="C74" s="572" t="s">
        <v>74</v>
      </c>
      <c r="D74" s="572">
        <v>4875</v>
      </c>
      <c r="E74" s="572">
        <v>2504</v>
      </c>
      <c r="F74" s="572">
        <v>13.31</v>
      </c>
      <c r="G74" s="572">
        <v>178.49</v>
      </c>
      <c r="H74" s="572">
        <v>4</v>
      </c>
      <c r="I74" s="572">
        <v>1.44</v>
      </c>
      <c r="J74" s="572">
        <v>2.16</v>
      </c>
      <c r="K74" s="572">
        <v>6.65</v>
      </c>
      <c r="L74" s="572">
        <v>0.14</v>
      </c>
      <c r="M74" s="571">
        <v>23</v>
      </c>
      <c r="N74" s="571">
        <v>3.4</v>
      </c>
      <c r="O74" s="574">
        <v>21.76</v>
      </c>
      <c r="P74" s="572">
        <v>661.07</v>
      </c>
      <c r="Q74" s="572">
        <v>1.3</v>
      </c>
      <c r="R74" s="571">
        <f ca="1">YEAR(NOW())-1923</f>
        <v>94</v>
      </c>
      <c r="S74" s="575" t="s">
        <v>1266</v>
      </c>
      <c r="T74" s="571">
        <v>4</v>
      </c>
      <c r="U74" s="571" t="s">
        <v>452</v>
      </c>
      <c r="V74" s="571" t="s">
        <v>1218</v>
      </c>
      <c r="Z74" s="576">
        <v>3</v>
      </c>
      <c r="AA74" s="577">
        <v>7E-06</v>
      </c>
      <c r="AC74" s="580">
        <f t="shared" si="5"/>
        <v>7</v>
      </c>
      <c r="AD74" s="575" t="s">
        <v>1371</v>
      </c>
      <c r="AE74" s="585">
        <f t="shared" si="6"/>
        <v>106</v>
      </c>
      <c r="AF74" s="585">
        <f t="shared" si="7"/>
        <v>1.4722222222222223</v>
      </c>
      <c r="AH74" s="570" t="str">
        <f t="shared" si="4"/>
        <v>"Hf&lt;sup&gt;+$z&lt;/sup&gt;",</v>
      </c>
    </row>
    <row r="75" spans="1:34" ht="12.75">
      <c r="A75" s="575" t="s">
        <v>1372</v>
      </c>
      <c r="B75" s="572">
        <f t="shared" si="8"/>
        <v>73</v>
      </c>
      <c r="C75" s="572" t="s">
        <v>75</v>
      </c>
      <c r="D75" s="572">
        <v>5730</v>
      </c>
      <c r="E75" s="572">
        <v>3293</v>
      </c>
      <c r="F75" s="572">
        <v>16.65</v>
      </c>
      <c r="G75" s="572">
        <v>180.9479</v>
      </c>
      <c r="H75" s="572">
        <v>5</v>
      </c>
      <c r="I75" s="572">
        <v>1.34</v>
      </c>
      <c r="J75" s="572">
        <v>2.09</v>
      </c>
      <c r="K75" s="572">
        <v>7.89</v>
      </c>
      <c r="L75" s="572">
        <v>0.14</v>
      </c>
      <c r="M75" s="571">
        <v>57.5</v>
      </c>
      <c r="N75" s="571">
        <v>8.1</v>
      </c>
      <c r="O75" s="574">
        <v>36</v>
      </c>
      <c r="P75" s="572">
        <v>737</v>
      </c>
      <c r="Q75" s="572">
        <v>1.5</v>
      </c>
      <c r="R75" s="571">
        <f ca="1">YEAR(NOW())-1802</f>
        <v>215</v>
      </c>
      <c r="S75" s="575" t="s">
        <v>1266</v>
      </c>
      <c r="T75" s="571">
        <v>5</v>
      </c>
      <c r="U75" s="571" t="s">
        <v>452</v>
      </c>
      <c r="V75" s="571" t="s">
        <v>1218</v>
      </c>
      <c r="Z75" s="576">
        <v>2</v>
      </c>
      <c r="AA75" s="577">
        <v>2E-06</v>
      </c>
      <c r="AC75" s="580">
        <f t="shared" si="5"/>
        <v>8</v>
      </c>
      <c r="AD75" s="575" t="s">
        <v>1373</v>
      </c>
      <c r="AE75" s="585">
        <f t="shared" si="6"/>
        <v>108</v>
      </c>
      <c r="AF75" s="585">
        <f t="shared" si="7"/>
        <v>1.4794520547945205</v>
      </c>
      <c r="AH75" s="570" t="str">
        <f t="shared" si="4"/>
        <v>"Ta&lt;sup&gt;+$z&lt;/sup&gt;",</v>
      </c>
    </row>
    <row r="76" spans="1:34" ht="12.75">
      <c r="A76" s="575" t="s">
        <v>1374</v>
      </c>
      <c r="B76" s="572">
        <f t="shared" si="8"/>
        <v>74</v>
      </c>
      <c r="C76" s="572" t="s">
        <v>76</v>
      </c>
      <c r="D76" s="572">
        <v>5825</v>
      </c>
      <c r="E76" s="572">
        <v>3695</v>
      </c>
      <c r="F76" s="572">
        <v>19.3</v>
      </c>
      <c r="G76" s="572">
        <v>183.85</v>
      </c>
      <c r="H76" s="572">
        <v>6</v>
      </c>
      <c r="I76" s="572">
        <v>1.3</v>
      </c>
      <c r="J76" s="572">
        <v>2.02</v>
      </c>
      <c r="K76" s="572">
        <v>7.98</v>
      </c>
      <c r="L76" s="572">
        <v>0.13</v>
      </c>
      <c r="M76" s="571">
        <v>174</v>
      </c>
      <c r="N76" s="571">
        <v>18.2</v>
      </c>
      <c r="O76" s="574">
        <v>35.4</v>
      </c>
      <c r="P76" s="572">
        <v>422.58</v>
      </c>
      <c r="Q76" s="572">
        <v>2.36</v>
      </c>
      <c r="R76" s="571">
        <f ca="1">YEAR(NOW())-1783</f>
        <v>234</v>
      </c>
      <c r="S76" s="575" t="s">
        <v>1266</v>
      </c>
      <c r="T76" s="571">
        <v>6</v>
      </c>
      <c r="U76" s="571" t="s">
        <v>452</v>
      </c>
      <c r="V76" s="571" t="s">
        <v>1218</v>
      </c>
      <c r="W76" s="571">
        <v>5</v>
      </c>
      <c r="X76" s="571">
        <v>4</v>
      </c>
      <c r="Y76" s="571">
        <v>3</v>
      </c>
      <c r="Z76" s="576">
        <v>1.25</v>
      </c>
      <c r="AA76" s="577">
        <v>0.0001</v>
      </c>
      <c r="AC76" s="580">
        <f t="shared" si="5"/>
        <v>8</v>
      </c>
      <c r="AD76" s="575" t="s">
        <v>1375</v>
      </c>
      <c r="AE76" s="585">
        <f t="shared" si="6"/>
        <v>110</v>
      </c>
      <c r="AF76" s="585">
        <f t="shared" si="7"/>
        <v>1.4864864864864864</v>
      </c>
      <c r="AH76" s="570" t="str">
        <f t="shared" si="4"/>
        <v>"W&lt;sup&gt;+$z&lt;/sup&gt;",</v>
      </c>
    </row>
    <row r="77" spans="1:34" ht="12.75">
      <c r="A77" s="575" t="s">
        <v>1376</v>
      </c>
      <c r="B77" s="572">
        <f t="shared" si="8"/>
        <v>75</v>
      </c>
      <c r="C77" s="572" t="s">
        <v>77</v>
      </c>
      <c r="D77" s="572">
        <v>5870</v>
      </c>
      <c r="E77" s="572">
        <v>3455</v>
      </c>
      <c r="F77" s="572">
        <v>21</v>
      </c>
      <c r="G77" s="572">
        <v>186.207</v>
      </c>
      <c r="H77" s="572">
        <v>7</v>
      </c>
      <c r="I77" s="572">
        <v>1.28</v>
      </c>
      <c r="J77" s="572">
        <v>1.97</v>
      </c>
      <c r="K77" s="572">
        <v>7.88</v>
      </c>
      <c r="L77" s="572">
        <v>0.137</v>
      </c>
      <c r="M77" s="571">
        <v>47.9</v>
      </c>
      <c r="N77" s="571">
        <v>5.8</v>
      </c>
      <c r="O77" s="574">
        <v>33.05</v>
      </c>
      <c r="P77" s="572">
        <v>707.1</v>
      </c>
      <c r="Q77" s="572">
        <v>1.9</v>
      </c>
      <c r="R77" s="571">
        <f ca="1">YEAR(NOW())-1925</f>
        <v>92</v>
      </c>
      <c r="S77" s="575" t="s">
        <v>1266</v>
      </c>
      <c r="T77" s="571">
        <v>7</v>
      </c>
      <c r="U77" s="571" t="s">
        <v>452</v>
      </c>
      <c r="V77" s="571" t="s">
        <v>1218</v>
      </c>
      <c r="W77" s="571">
        <v>4</v>
      </c>
      <c r="X77" s="571">
        <v>6</v>
      </c>
      <c r="Y77" s="571">
        <v>2</v>
      </c>
      <c r="Z77" s="576">
        <v>0.0007</v>
      </c>
      <c r="AA77" s="577">
        <v>4E-06</v>
      </c>
      <c r="AC77" s="580">
        <f t="shared" si="5"/>
        <v>7</v>
      </c>
      <c r="AD77" s="575" t="s">
        <v>1377</v>
      </c>
      <c r="AE77" s="585">
        <f t="shared" si="6"/>
        <v>111</v>
      </c>
      <c r="AF77" s="585">
        <f t="shared" si="7"/>
        <v>1.48</v>
      </c>
      <c r="AH77" s="570" t="str">
        <f t="shared" si="4"/>
        <v>"Re&lt;sup&gt;+$z&lt;/sup&gt;",</v>
      </c>
    </row>
    <row r="78" spans="1:34" ht="12.75">
      <c r="A78" s="575" t="s">
        <v>1378</v>
      </c>
      <c r="B78" s="572">
        <f t="shared" si="8"/>
        <v>76</v>
      </c>
      <c r="C78" s="572" t="s">
        <v>78</v>
      </c>
      <c r="D78" s="572">
        <v>5300</v>
      </c>
      <c r="E78" s="572">
        <v>3300</v>
      </c>
      <c r="F78" s="572">
        <v>22.6</v>
      </c>
      <c r="G78" s="572">
        <v>190.2</v>
      </c>
      <c r="H78" s="572">
        <v>4</v>
      </c>
      <c r="I78" s="572">
        <v>1.26</v>
      </c>
      <c r="J78" s="572">
        <v>1.92</v>
      </c>
      <c r="K78" s="572">
        <v>8.7</v>
      </c>
      <c r="L78" s="572">
        <v>0.13</v>
      </c>
      <c r="M78" s="571">
        <v>87.6</v>
      </c>
      <c r="N78" s="571">
        <v>12.3</v>
      </c>
      <c r="O78" s="574">
        <v>29.29</v>
      </c>
      <c r="P78" s="572">
        <v>627.6</v>
      </c>
      <c r="Q78" s="572">
        <v>2.2</v>
      </c>
      <c r="R78" s="571">
        <f ca="1">YEAR(NOW())-1803</f>
        <v>214</v>
      </c>
      <c r="S78" s="575" t="s">
        <v>1266</v>
      </c>
      <c r="T78" s="571">
        <v>8</v>
      </c>
      <c r="U78" s="571" t="s">
        <v>452</v>
      </c>
      <c r="V78" s="571" t="s">
        <v>1218</v>
      </c>
      <c r="W78" s="571">
        <v>3</v>
      </c>
      <c r="X78" s="571">
        <v>6</v>
      </c>
      <c r="Y78" s="571">
        <v>8</v>
      </c>
      <c r="Z78" s="576">
        <v>0.0015</v>
      </c>
      <c r="AC78" s="580">
        <f t="shared" si="5"/>
        <v>6</v>
      </c>
      <c r="AD78" s="575" t="s">
        <v>1379</v>
      </c>
      <c r="AE78" s="585">
        <f t="shared" si="6"/>
        <v>114</v>
      </c>
      <c r="AF78" s="585">
        <f t="shared" si="7"/>
        <v>1.5</v>
      </c>
      <c r="AH78" s="570" t="str">
        <f aca="true" t="shared" si="9" ref="AH78:AH101">AG$13&amp;C78&amp;"&lt;sup&gt;+$z&lt;/sup&gt;"&amp;AG$13&amp;","</f>
        <v>"Os&lt;sup&gt;+$z&lt;/sup&gt;",</v>
      </c>
    </row>
    <row r="79" spans="1:34" ht="12.75">
      <c r="A79" s="575" t="s">
        <v>1380</v>
      </c>
      <c r="B79" s="572">
        <f t="shared" si="8"/>
        <v>77</v>
      </c>
      <c r="C79" s="572" t="s">
        <v>79</v>
      </c>
      <c r="D79" s="572">
        <v>4700</v>
      </c>
      <c r="E79" s="572">
        <v>2720</v>
      </c>
      <c r="F79" s="572">
        <v>22.6</v>
      </c>
      <c r="G79" s="572">
        <v>192.22</v>
      </c>
      <c r="H79" s="572">
        <v>4</v>
      </c>
      <c r="I79" s="572">
        <v>1.27</v>
      </c>
      <c r="J79" s="572">
        <v>1.87</v>
      </c>
      <c r="K79" s="572">
        <v>9.1</v>
      </c>
      <c r="L79" s="572">
        <v>0.13</v>
      </c>
      <c r="M79" s="571">
        <v>147</v>
      </c>
      <c r="N79" s="571">
        <v>21.3</v>
      </c>
      <c r="O79" s="574">
        <v>26.36</v>
      </c>
      <c r="P79" s="572">
        <v>563.58</v>
      </c>
      <c r="Q79" s="572">
        <v>2.2</v>
      </c>
      <c r="R79" s="571">
        <f ca="1">YEAR(NOW())-1803</f>
        <v>214</v>
      </c>
      <c r="S79" s="575" t="s">
        <v>1266</v>
      </c>
      <c r="T79" s="571">
        <v>9</v>
      </c>
      <c r="U79" s="571" t="s">
        <v>452</v>
      </c>
      <c r="V79" s="571" t="s">
        <v>1218</v>
      </c>
      <c r="W79" s="571">
        <v>2</v>
      </c>
      <c r="X79" s="571">
        <v>3</v>
      </c>
      <c r="Y79" s="571">
        <v>6</v>
      </c>
      <c r="Z79" s="576">
        <v>0.001</v>
      </c>
      <c r="AC79" s="580">
        <f t="shared" si="5"/>
        <v>7</v>
      </c>
      <c r="AD79" s="575" t="s">
        <v>1381</v>
      </c>
      <c r="AE79" s="585">
        <f t="shared" si="6"/>
        <v>115</v>
      </c>
      <c r="AF79" s="585">
        <f t="shared" si="7"/>
        <v>1.4935064935064934</v>
      </c>
      <c r="AH79" s="570" t="str">
        <f t="shared" si="9"/>
        <v>"Ir&lt;sup&gt;+$z&lt;/sup&gt;",</v>
      </c>
    </row>
    <row r="80" spans="1:34" ht="12.75">
      <c r="A80" s="575" t="s">
        <v>1382</v>
      </c>
      <c r="B80" s="572">
        <f t="shared" si="8"/>
        <v>78</v>
      </c>
      <c r="C80" s="572" t="s">
        <v>80</v>
      </c>
      <c r="D80" s="572">
        <v>4100</v>
      </c>
      <c r="E80" s="572">
        <v>2042.1</v>
      </c>
      <c r="F80" s="572">
        <v>21.45</v>
      </c>
      <c r="G80" s="572">
        <v>195.08</v>
      </c>
      <c r="H80" s="572">
        <v>4</v>
      </c>
      <c r="I80" s="572">
        <v>1.3</v>
      </c>
      <c r="J80" s="572">
        <v>1.83</v>
      </c>
      <c r="K80" s="572">
        <v>9</v>
      </c>
      <c r="L80" s="572">
        <v>0.13</v>
      </c>
      <c r="M80" s="571">
        <v>71.6</v>
      </c>
      <c r="N80" s="571">
        <v>9.4</v>
      </c>
      <c r="O80" s="574">
        <v>19.66</v>
      </c>
      <c r="P80" s="572">
        <v>510.45</v>
      </c>
      <c r="Q80" s="572">
        <v>2.28</v>
      </c>
      <c r="R80" s="571">
        <f ca="1">YEAR(NOW())-1735</f>
        <v>282</v>
      </c>
      <c r="S80" s="575" t="s">
        <v>1266</v>
      </c>
      <c r="T80" s="571">
        <v>10</v>
      </c>
      <c r="U80" s="571" t="s">
        <v>452</v>
      </c>
      <c r="V80" s="571" t="s">
        <v>1218</v>
      </c>
      <c r="W80" s="571">
        <v>2</v>
      </c>
      <c r="Z80" s="576">
        <v>0.005</v>
      </c>
      <c r="AC80" s="580">
        <f t="shared" si="5"/>
        <v>8</v>
      </c>
      <c r="AD80" s="575" t="s">
        <v>1383</v>
      </c>
      <c r="AE80" s="585">
        <f t="shared" si="6"/>
        <v>117</v>
      </c>
      <c r="AF80" s="585">
        <f t="shared" si="7"/>
        <v>1.5</v>
      </c>
      <c r="AH80" s="570" t="str">
        <f t="shared" si="9"/>
        <v>"Pt&lt;sup&gt;+$z&lt;/sup&gt;",</v>
      </c>
    </row>
    <row r="81" spans="1:34" ht="12.75">
      <c r="A81" s="575" t="s">
        <v>1384</v>
      </c>
      <c r="B81" s="572">
        <f t="shared" si="8"/>
        <v>79</v>
      </c>
      <c r="C81" s="572" t="s">
        <v>81</v>
      </c>
      <c r="D81" s="572">
        <v>3130</v>
      </c>
      <c r="E81" s="572">
        <v>1337.58</v>
      </c>
      <c r="F81" s="572">
        <v>19.3</v>
      </c>
      <c r="G81" s="572">
        <v>196.9665</v>
      </c>
      <c r="H81" s="572">
        <v>3</v>
      </c>
      <c r="I81" s="572">
        <v>1.34</v>
      </c>
      <c r="J81" s="572">
        <v>1.79</v>
      </c>
      <c r="K81" s="572">
        <v>9.225</v>
      </c>
      <c r="L81" s="572">
        <v>0.128</v>
      </c>
      <c r="M81" s="571">
        <v>317</v>
      </c>
      <c r="N81" s="571">
        <v>48.8</v>
      </c>
      <c r="O81" s="574">
        <v>12.36</v>
      </c>
      <c r="P81" s="572">
        <v>324.43</v>
      </c>
      <c r="Q81" s="572">
        <v>2.54</v>
      </c>
      <c r="R81" s="571" t="s">
        <v>807</v>
      </c>
      <c r="S81" s="575" t="s">
        <v>1266</v>
      </c>
      <c r="T81" s="571">
        <v>11</v>
      </c>
      <c r="U81" s="571" t="s">
        <v>452</v>
      </c>
      <c r="V81" s="571" t="s">
        <v>1218</v>
      </c>
      <c r="W81" s="571">
        <v>1</v>
      </c>
      <c r="Z81" s="576">
        <v>0.004</v>
      </c>
      <c r="AA81" s="577">
        <v>0.004</v>
      </c>
      <c r="AB81" s="577">
        <v>1E-05</v>
      </c>
      <c r="AC81" s="580">
        <f t="shared" si="5"/>
        <v>4</v>
      </c>
      <c r="AD81" s="575" t="s">
        <v>1385</v>
      </c>
      <c r="AE81" s="585">
        <f t="shared" si="6"/>
        <v>118</v>
      </c>
      <c r="AF81" s="585">
        <f t="shared" si="7"/>
        <v>1.4936708860759493</v>
      </c>
      <c r="AH81" s="570" t="str">
        <f t="shared" si="9"/>
        <v>"Au&lt;sup&gt;+$z&lt;/sup&gt;",</v>
      </c>
    </row>
    <row r="82" spans="1:34" s="598" customFormat="1" ht="12.75">
      <c r="A82" s="593" t="s">
        <v>1386</v>
      </c>
      <c r="B82" s="590">
        <f t="shared" si="8"/>
        <v>80</v>
      </c>
      <c r="C82" s="590" t="s">
        <v>82</v>
      </c>
      <c r="D82" s="590">
        <v>629.88</v>
      </c>
      <c r="E82" s="590">
        <v>234.31</v>
      </c>
      <c r="F82" s="590">
        <v>13.55</v>
      </c>
      <c r="G82" s="590">
        <v>200.59</v>
      </c>
      <c r="H82" s="590">
        <v>2</v>
      </c>
      <c r="I82" s="590">
        <v>1.49</v>
      </c>
      <c r="J82" s="590">
        <v>1.76</v>
      </c>
      <c r="K82" s="590">
        <v>10.437</v>
      </c>
      <c r="L82" s="590">
        <v>0.14</v>
      </c>
      <c r="M82" s="594">
        <v>8.34</v>
      </c>
      <c r="N82" s="594">
        <v>1</v>
      </c>
      <c r="O82" s="595">
        <v>2.292</v>
      </c>
      <c r="P82" s="590">
        <v>59.3</v>
      </c>
      <c r="Q82" s="590">
        <v>2</v>
      </c>
      <c r="R82" s="594" t="s">
        <v>807</v>
      </c>
      <c r="S82" s="575" t="s">
        <v>1266</v>
      </c>
      <c r="T82" s="594">
        <v>12</v>
      </c>
      <c r="U82" s="594" t="s">
        <v>452</v>
      </c>
      <c r="V82" s="594" t="s">
        <v>1218</v>
      </c>
      <c r="W82" s="594">
        <v>1</v>
      </c>
      <c r="X82" s="594"/>
      <c r="Y82" s="594"/>
      <c r="Z82" s="596">
        <v>0.085</v>
      </c>
      <c r="AA82" s="597">
        <v>3E-05</v>
      </c>
      <c r="AB82" s="597"/>
      <c r="AC82" s="580">
        <f t="shared" si="5"/>
        <v>7</v>
      </c>
      <c r="AD82" s="593" t="s">
        <v>1387</v>
      </c>
      <c r="AE82" s="585">
        <f t="shared" si="6"/>
        <v>121</v>
      </c>
      <c r="AF82" s="585">
        <f t="shared" si="7"/>
        <v>1.5125</v>
      </c>
      <c r="AH82" s="570" t="str">
        <f t="shared" si="9"/>
        <v>"Hg&lt;sup&gt;+$z&lt;/sup&gt;",</v>
      </c>
    </row>
    <row r="83" spans="1:34" ht="12.75">
      <c r="A83" s="575" t="s">
        <v>1388</v>
      </c>
      <c r="B83" s="572">
        <f t="shared" si="8"/>
        <v>81</v>
      </c>
      <c r="C83" s="572" t="s">
        <v>83</v>
      </c>
      <c r="D83" s="572">
        <v>1746</v>
      </c>
      <c r="E83" s="572">
        <v>577</v>
      </c>
      <c r="F83" s="572">
        <v>11.85</v>
      </c>
      <c r="G83" s="572">
        <v>204.383</v>
      </c>
      <c r="H83" s="572">
        <v>1</v>
      </c>
      <c r="I83" s="572">
        <v>1.48</v>
      </c>
      <c r="J83" s="572">
        <v>2.08</v>
      </c>
      <c r="K83" s="572">
        <v>6.108</v>
      </c>
      <c r="L83" s="572">
        <v>0.129</v>
      </c>
      <c r="M83" s="571">
        <v>46.1</v>
      </c>
      <c r="N83" s="571">
        <v>5.6</v>
      </c>
      <c r="O83" s="574">
        <v>4.27</v>
      </c>
      <c r="P83" s="572">
        <v>162.09</v>
      </c>
      <c r="Q83" s="572">
        <v>2.04</v>
      </c>
      <c r="R83" s="571">
        <f ca="1">YEAR(NOW())-1861</f>
        <v>156</v>
      </c>
      <c r="S83" s="575" t="s">
        <v>195</v>
      </c>
      <c r="T83" s="571">
        <v>13</v>
      </c>
      <c r="U83" s="571" t="s">
        <v>1230</v>
      </c>
      <c r="V83" s="571" t="s">
        <v>1218</v>
      </c>
      <c r="W83" s="571">
        <v>3</v>
      </c>
      <c r="Z83" s="576">
        <v>0.85</v>
      </c>
      <c r="AA83" s="577">
        <v>1.9E-05</v>
      </c>
      <c r="AC83" s="580">
        <f t="shared" si="5"/>
        <v>8</v>
      </c>
      <c r="AD83" s="575" t="s">
        <v>1389</v>
      </c>
      <c r="AE83" s="585">
        <f t="shared" si="6"/>
        <v>123</v>
      </c>
      <c r="AF83" s="585">
        <f t="shared" si="7"/>
        <v>1.5185185185185186</v>
      </c>
      <c r="AH83" s="570" t="str">
        <f t="shared" si="9"/>
        <v>"Tl&lt;sup&gt;+$z&lt;/sup&gt;",</v>
      </c>
    </row>
    <row r="84" spans="1:34" ht="12.75">
      <c r="A84" s="575" t="s">
        <v>1390</v>
      </c>
      <c r="B84" s="572">
        <f t="shared" si="8"/>
        <v>82</v>
      </c>
      <c r="C84" s="572" t="s">
        <v>84</v>
      </c>
      <c r="D84" s="572">
        <v>2023</v>
      </c>
      <c r="E84" s="572">
        <v>600.65</v>
      </c>
      <c r="F84" s="572">
        <v>11.35</v>
      </c>
      <c r="G84" s="572">
        <v>207.2</v>
      </c>
      <c r="H84" s="572">
        <v>2</v>
      </c>
      <c r="I84" s="572">
        <v>1.47</v>
      </c>
      <c r="J84" s="572">
        <v>1.81</v>
      </c>
      <c r="K84" s="572">
        <v>7.416</v>
      </c>
      <c r="L84" s="572">
        <v>0.129</v>
      </c>
      <c r="M84" s="571">
        <v>35.3</v>
      </c>
      <c r="N84" s="571">
        <v>4.8</v>
      </c>
      <c r="O84" s="574">
        <v>4.77</v>
      </c>
      <c r="P84" s="572">
        <v>177.9</v>
      </c>
      <c r="Q84" s="572">
        <v>2.33</v>
      </c>
      <c r="R84" s="571" t="s">
        <v>807</v>
      </c>
      <c r="S84" s="575" t="s">
        <v>196</v>
      </c>
      <c r="T84" s="571">
        <v>14</v>
      </c>
      <c r="U84" s="571" t="s">
        <v>1230</v>
      </c>
      <c r="V84" s="571" t="s">
        <v>1218</v>
      </c>
      <c r="W84" s="571">
        <v>4</v>
      </c>
      <c r="Z84" s="576">
        <v>0.14</v>
      </c>
      <c r="AA84" s="577">
        <v>3E-05</v>
      </c>
      <c r="AB84" s="577">
        <v>0.00017</v>
      </c>
      <c r="AC84" s="580">
        <f t="shared" si="5"/>
        <v>4</v>
      </c>
      <c r="AD84" s="575" t="s">
        <v>1391</v>
      </c>
      <c r="AE84" s="585">
        <f t="shared" si="6"/>
        <v>125</v>
      </c>
      <c r="AF84" s="585">
        <f t="shared" si="7"/>
        <v>1.524390243902439</v>
      </c>
      <c r="AH84" s="570" t="str">
        <f t="shared" si="9"/>
        <v>"Pb&lt;sup&gt;+$z&lt;/sup&gt;",</v>
      </c>
    </row>
    <row r="85" spans="1:34" ht="12.75">
      <c r="A85" s="575" t="s">
        <v>1392</v>
      </c>
      <c r="B85" s="572">
        <f t="shared" si="8"/>
        <v>83</v>
      </c>
      <c r="C85" s="572" t="s">
        <v>85</v>
      </c>
      <c r="D85" s="572">
        <v>1837</v>
      </c>
      <c r="E85" s="572">
        <v>544.59</v>
      </c>
      <c r="F85" s="572">
        <v>9.75</v>
      </c>
      <c r="G85" s="572">
        <v>208.9804</v>
      </c>
      <c r="H85" s="572">
        <v>3</v>
      </c>
      <c r="I85" s="572">
        <v>1.46</v>
      </c>
      <c r="J85" s="572">
        <v>1.63</v>
      </c>
      <c r="K85" s="572">
        <v>7.289</v>
      </c>
      <c r="L85" s="572">
        <v>0.122</v>
      </c>
      <c r="M85" s="571">
        <v>7.87</v>
      </c>
      <c r="N85" s="571">
        <v>0.9</v>
      </c>
      <c r="O85" s="574">
        <v>11</v>
      </c>
      <c r="P85" s="572">
        <v>179</v>
      </c>
      <c r="Q85" s="572">
        <v>2.02</v>
      </c>
      <c r="R85" s="571">
        <f ca="1">YEAR(NOW())-1753</f>
        <v>264</v>
      </c>
      <c r="S85" s="575" t="s">
        <v>1235</v>
      </c>
      <c r="T85" s="571">
        <v>15</v>
      </c>
      <c r="U85" s="571" t="s">
        <v>1230</v>
      </c>
      <c r="V85" s="571" t="s">
        <v>1218</v>
      </c>
      <c r="W85" s="571">
        <v>5</v>
      </c>
      <c r="Z85" s="576">
        <v>0.0085</v>
      </c>
      <c r="AA85" s="577">
        <v>2E-05</v>
      </c>
      <c r="AC85" s="580">
        <f t="shared" si="5"/>
        <v>7</v>
      </c>
      <c r="AD85" s="575" t="s">
        <v>1393</v>
      </c>
      <c r="AE85" s="585">
        <f t="shared" si="6"/>
        <v>126</v>
      </c>
      <c r="AF85" s="585">
        <f t="shared" si="7"/>
        <v>1.5180722891566265</v>
      </c>
      <c r="AH85" s="570" t="str">
        <f t="shared" si="9"/>
        <v>"Bi&lt;sup&gt;+$z&lt;/sup&gt;",</v>
      </c>
    </row>
    <row r="86" spans="1:34" ht="12.75">
      <c r="A86" s="575" t="s">
        <v>1394</v>
      </c>
      <c r="B86" s="572">
        <f t="shared" si="8"/>
        <v>84</v>
      </c>
      <c r="C86" s="572" t="s">
        <v>86</v>
      </c>
      <c r="D86" s="572">
        <v>1235</v>
      </c>
      <c r="E86" s="572">
        <v>527</v>
      </c>
      <c r="F86" s="572">
        <v>9.3</v>
      </c>
      <c r="G86" s="572">
        <v>209</v>
      </c>
      <c r="H86" s="572">
        <v>4</v>
      </c>
      <c r="I86" s="572">
        <v>1.53</v>
      </c>
      <c r="J86" s="572">
        <v>1.53</v>
      </c>
      <c r="K86" s="572">
        <v>8.42</v>
      </c>
      <c r="L86" s="572"/>
      <c r="M86" s="571">
        <v>20</v>
      </c>
      <c r="N86" s="571">
        <v>0.7</v>
      </c>
      <c r="O86" s="574">
        <v>13</v>
      </c>
      <c r="P86" s="572">
        <v>120</v>
      </c>
      <c r="Q86" s="572">
        <v>2</v>
      </c>
      <c r="R86" s="571">
        <f ca="1">YEAR(NOW())-1898</f>
        <v>119</v>
      </c>
      <c r="S86" s="575" t="s">
        <v>1238</v>
      </c>
      <c r="T86" s="571">
        <v>16</v>
      </c>
      <c r="U86" s="571" t="s">
        <v>1230</v>
      </c>
      <c r="V86" s="571" t="s">
        <v>1218</v>
      </c>
      <c r="W86" s="571">
        <v>2</v>
      </c>
      <c r="X86" s="571">
        <v>6</v>
      </c>
      <c r="Z86" s="576">
        <v>2E-10</v>
      </c>
      <c r="AA86" s="577">
        <v>1.4E-14</v>
      </c>
      <c r="AC86" s="580">
        <f t="shared" si="5"/>
        <v>8</v>
      </c>
      <c r="AD86" s="575" t="s">
        <v>1395</v>
      </c>
      <c r="AE86" s="585">
        <f t="shared" si="6"/>
        <v>125</v>
      </c>
      <c r="AF86" s="585">
        <f t="shared" si="7"/>
        <v>1.4880952380952381</v>
      </c>
      <c r="AH86" s="570" t="str">
        <f t="shared" si="9"/>
        <v>"Po&lt;sup&gt;+$z&lt;/sup&gt;",</v>
      </c>
    </row>
    <row r="87" spans="1:34" ht="12.75">
      <c r="A87" s="575" t="s">
        <v>1396</v>
      </c>
      <c r="B87" s="572">
        <f t="shared" si="8"/>
        <v>85</v>
      </c>
      <c r="C87" s="572" t="s">
        <v>87</v>
      </c>
      <c r="D87" s="572">
        <v>610</v>
      </c>
      <c r="E87" s="572">
        <v>575</v>
      </c>
      <c r="F87" s="572"/>
      <c r="G87" s="572">
        <v>210</v>
      </c>
      <c r="H87" s="572">
        <v>1</v>
      </c>
      <c r="I87" s="572">
        <v>1.47</v>
      </c>
      <c r="J87" s="572">
        <v>1.43</v>
      </c>
      <c r="K87" s="572" t="s">
        <v>1397</v>
      </c>
      <c r="L87" s="572"/>
      <c r="M87" s="571">
        <v>1.7</v>
      </c>
      <c r="O87" s="574">
        <v>12</v>
      </c>
      <c r="P87" s="572">
        <v>30</v>
      </c>
      <c r="Q87" s="572">
        <v>2.2</v>
      </c>
      <c r="R87" s="571">
        <f ca="1">YEAR(NOW())-1940</f>
        <v>77</v>
      </c>
      <c r="S87" s="575" t="s">
        <v>1241</v>
      </c>
      <c r="T87" s="571">
        <v>17</v>
      </c>
      <c r="U87" s="571" t="s">
        <v>1230</v>
      </c>
      <c r="V87" s="571" t="s">
        <v>14</v>
      </c>
      <c r="W87" s="571">
        <v>3</v>
      </c>
      <c r="X87" s="571">
        <v>5</v>
      </c>
      <c r="Y87" s="571">
        <v>7</v>
      </c>
      <c r="AC87" s="580">
        <f t="shared" si="5"/>
        <v>8</v>
      </c>
      <c r="AD87" s="575" t="s">
        <v>1398</v>
      </c>
      <c r="AE87" s="585">
        <f t="shared" si="6"/>
        <v>125</v>
      </c>
      <c r="AF87" s="585">
        <f t="shared" si="7"/>
        <v>1.4705882352941178</v>
      </c>
      <c r="AH87" s="570" t="str">
        <f t="shared" si="9"/>
        <v>"At&lt;sup&gt;+$z&lt;/sup&gt;",</v>
      </c>
    </row>
    <row r="88" spans="1:34" s="585" customFormat="1" ht="12.75">
      <c r="A88" s="578" t="s">
        <v>1399</v>
      </c>
      <c r="B88" s="579">
        <f t="shared" si="8"/>
        <v>86</v>
      </c>
      <c r="C88" s="579" t="s">
        <v>88</v>
      </c>
      <c r="D88" s="579">
        <v>211.4</v>
      </c>
      <c r="E88" s="579">
        <v>202</v>
      </c>
      <c r="F88" s="579">
        <v>9.73</v>
      </c>
      <c r="G88" s="579">
        <v>222</v>
      </c>
      <c r="H88" s="579">
        <v>0</v>
      </c>
      <c r="I88" s="579"/>
      <c r="J88" s="579">
        <v>1.34</v>
      </c>
      <c r="K88" s="579">
        <v>10.748</v>
      </c>
      <c r="L88" s="579">
        <v>0.094</v>
      </c>
      <c r="M88" s="580">
        <v>0.00364</v>
      </c>
      <c r="N88" s="580"/>
      <c r="O88" s="581">
        <v>2.9</v>
      </c>
      <c r="P88" s="579">
        <v>16.4</v>
      </c>
      <c r="Q88" s="586"/>
      <c r="R88" s="580">
        <f ca="1">YEAR(NOW())-1900</f>
        <v>117</v>
      </c>
      <c r="S88" s="578" t="s">
        <v>1221</v>
      </c>
      <c r="T88" s="580">
        <v>18</v>
      </c>
      <c r="U88" s="580" t="s">
        <v>1230</v>
      </c>
      <c r="V88" s="580" t="s">
        <v>14</v>
      </c>
      <c r="W88" s="580">
        <v>2</v>
      </c>
      <c r="X88" s="580"/>
      <c r="Y88" s="580"/>
      <c r="Z88" s="583">
        <v>4E-13</v>
      </c>
      <c r="AA88" s="584">
        <v>6E-16</v>
      </c>
      <c r="AB88" s="584"/>
      <c r="AC88" s="580">
        <f t="shared" si="5"/>
        <v>5</v>
      </c>
      <c r="AD88" s="578" t="s">
        <v>1400</v>
      </c>
      <c r="AE88" s="585">
        <f t="shared" si="6"/>
        <v>136</v>
      </c>
      <c r="AF88" s="585">
        <f t="shared" si="7"/>
        <v>1.5813953488372092</v>
      </c>
      <c r="AH88" s="570" t="str">
        <f t="shared" si="9"/>
        <v>"Rn&lt;sup&gt;+$z&lt;/sup&gt;",</v>
      </c>
    </row>
    <row r="89" spans="1:34" s="589" customFormat="1" ht="12.75">
      <c r="A89" s="589" t="s">
        <v>1401</v>
      </c>
      <c r="B89" s="590">
        <f t="shared" si="8"/>
        <v>87</v>
      </c>
      <c r="C89" s="590" t="s">
        <v>89</v>
      </c>
      <c r="D89" s="590">
        <v>950</v>
      </c>
      <c r="E89" s="590">
        <v>300</v>
      </c>
      <c r="F89" s="590"/>
      <c r="G89" s="590">
        <v>223</v>
      </c>
      <c r="H89" s="590">
        <v>1</v>
      </c>
      <c r="I89" s="590"/>
      <c r="J89" s="590">
        <v>2.7</v>
      </c>
      <c r="K89" s="590" t="s">
        <v>1397</v>
      </c>
      <c r="L89" s="590"/>
      <c r="M89" s="590">
        <v>15</v>
      </c>
      <c r="N89" s="590"/>
      <c r="O89" s="590">
        <v>2.1</v>
      </c>
      <c r="P89" s="590">
        <v>64</v>
      </c>
      <c r="Q89" s="590">
        <v>0.7</v>
      </c>
      <c r="R89" s="590">
        <f ca="1">YEAR(NOW())-1939</f>
        <v>78</v>
      </c>
      <c r="S89" s="589" t="s">
        <v>1224</v>
      </c>
      <c r="T89" s="590">
        <v>1</v>
      </c>
      <c r="U89" s="590" t="s">
        <v>1217</v>
      </c>
      <c r="V89" s="590" t="s">
        <v>1218</v>
      </c>
      <c r="Z89" s="600"/>
      <c r="AA89" s="600"/>
      <c r="AB89" s="600"/>
      <c r="AC89" s="580">
        <f t="shared" si="5"/>
        <v>8</v>
      </c>
      <c r="AD89" s="589" t="s">
        <v>1402</v>
      </c>
      <c r="AE89" s="585">
        <f t="shared" si="6"/>
        <v>136</v>
      </c>
      <c r="AF89" s="585">
        <f t="shared" si="7"/>
        <v>1.5632183908045978</v>
      </c>
      <c r="AH89" s="570" t="str">
        <f t="shared" si="9"/>
        <v>"Fr&lt;sup&gt;+$z&lt;/sup&gt;",</v>
      </c>
    </row>
    <row r="90" spans="1:34" ht="12.75">
      <c r="A90" s="575" t="s">
        <v>1403</v>
      </c>
      <c r="B90" s="572">
        <f t="shared" si="8"/>
        <v>88</v>
      </c>
      <c r="C90" s="572" t="s">
        <v>90</v>
      </c>
      <c r="D90" s="572">
        <v>1413</v>
      </c>
      <c r="E90" s="572">
        <v>973</v>
      </c>
      <c r="F90" s="572">
        <v>5</v>
      </c>
      <c r="G90" s="572">
        <v>226.0254</v>
      </c>
      <c r="H90" s="572">
        <v>2</v>
      </c>
      <c r="I90" s="572"/>
      <c r="J90" s="587">
        <v>2.23</v>
      </c>
      <c r="K90" s="572">
        <v>5.279</v>
      </c>
      <c r="L90" s="572">
        <v>0.094</v>
      </c>
      <c r="M90" s="571">
        <v>18.6</v>
      </c>
      <c r="N90" s="571">
        <v>1</v>
      </c>
      <c r="O90" s="574">
        <v>8.37</v>
      </c>
      <c r="P90" s="572">
        <v>136.82</v>
      </c>
      <c r="Q90" s="572">
        <v>0.9</v>
      </c>
      <c r="R90" s="571">
        <f ca="1">YEAR(NOW())-1898</f>
        <v>119</v>
      </c>
      <c r="S90" s="575" t="s">
        <v>1227</v>
      </c>
      <c r="T90" s="571">
        <v>2</v>
      </c>
      <c r="U90" s="571" t="s">
        <v>1217</v>
      </c>
      <c r="V90" s="571" t="s">
        <v>1218</v>
      </c>
      <c r="Z90" s="576">
        <v>9E-07</v>
      </c>
      <c r="AA90" s="577">
        <v>8.9E-11</v>
      </c>
      <c r="AC90" s="580">
        <f t="shared" si="5"/>
        <v>6</v>
      </c>
      <c r="AD90" s="575" t="s">
        <v>1404</v>
      </c>
      <c r="AE90" s="585">
        <f t="shared" si="6"/>
        <v>138</v>
      </c>
      <c r="AF90" s="585">
        <f t="shared" si="7"/>
        <v>1.5681818181818181</v>
      </c>
      <c r="AH90" s="570" t="str">
        <f t="shared" si="9"/>
        <v>"Ra&lt;sup&gt;+$z&lt;/sup&gt;",</v>
      </c>
    </row>
    <row r="91" spans="1:34" ht="12.75">
      <c r="A91" s="575" t="s">
        <v>1405</v>
      </c>
      <c r="B91" s="572">
        <f t="shared" si="8"/>
        <v>89</v>
      </c>
      <c r="C91" s="572" t="s">
        <v>116</v>
      </c>
      <c r="D91" s="572">
        <v>3470</v>
      </c>
      <c r="E91" s="572">
        <v>1324</v>
      </c>
      <c r="F91" s="572">
        <v>10.07</v>
      </c>
      <c r="G91" s="572">
        <v>227</v>
      </c>
      <c r="H91" s="572">
        <v>3</v>
      </c>
      <c r="I91" s="572"/>
      <c r="J91" s="587">
        <v>1.88</v>
      </c>
      <c r="K91" s="572">
        <v>5.17</v>
      </c>
      <c r="L91" s="572">
        <v>0.12</v>
      </c>
      <c r="M91" s="571">
        <v>12</v>
      </c>
      <c r="P91" s="572"/>
      <c r="Q91" s="572">
        <v>1.1</v>
      </c>
      <c r="R91" s="571">
        <f ca="1">YEAR(NOW())-1899</f>
        <v>118</v>
      </c>
      <c r="S91" s="575" t="s">
        <v>1339</v>
      </c>
      <c r="T91" s="571">
        <v>3</v>
      </c>
      <c r="U91" s="571" t="s">
        <v>452</v>
      </c>
      <c r="V91" s="571" t="s">
        <v>1218</v>
      </c>
      <c r="Z91" s="576">
        <v>5.5E-10</v>
      </c>
      <c r="AC91" s="580">
        <f t="shared" si="5"/>
        <v>8</v>
      </c>
      <c r="AD91" s="575" t="s">
        <v>1406</v>
      </c>
      <c r="AE91" s="585">
        <f t="shared" si="6"/>
        <v>138</v>
      </c>
      <c r="AF91" s="585">
        <f t="shared" si="7"/>
        <v>1.550561797752809</v>
      </c>
      <c r="AH91" s="570" t="str">
        <f t="shared" si="9"/>
        <v>"Ac&lt;sup&gt;+$z&lt;/sup&gt;",</v>
      </c>
    </row>
    <row r="92" spans="1:34" ht="12.75">
      <c r="A92" s="575" t="s">
        <v>1407</v>
      </c>
      <c r="B92" s="572">
        <f t="shared" si="8"/>
        <v>90</v>
      </c>
      <c r="C92" s="572" t="s">
        <v>117</v>
      </c>
      <c r="D92" s="572">
        <v>5060</v>
      </c>
      <c r="E92" s="572">
        <v>2028</v>
      </c>
      <c r="F92" s="572">
        <v>11.72</v>
      </c>
      <c r="G92" s="572">
        <v>232.0381</v>
      </c>
      <c r="H92" s="572">
        <v>4</v>
      </c>
      <c r="I92" s="572">
        <v>1.65</v>
      </c>
      <c r="J92" s="587">
        <v>1.8</v>
      </c>
      <c r="K92" s="572">
        <v>6.01</v>
      </c>
      <c r="L92" s="572">
        <v>0.113</v>
      </c>
      <c r="M92" s="571">
        <v>54</v>
      </c>
      <c r="N92" s="571">
        <v>7.1</v>
      </c>
      <c r="O92" s="574">
        <v>15.65</v>
      </c>
      <c r="P92" s="572">
        <v>543.92</v>
      </c>
      <c r="Q92" s="572">
        <v>1.3</v>
      </c>
      <c r="R92" s="571">
        <f ca="1">YEAR(NOW())-1828</f>
        <v>189</v>
      </c>
      <c r="S92" s="575" t="s">
        <v>1339</v>
      </c>
      <c r="T92" s="571">
        <v>3</v>
      </c>
      <c r="U92" s="571" t="s">
        <v>460</v>
      </c>
      <c r="V92" s="571" t="s">
        <v>1218</v>
      </c>
      <c r="Z92" s="576">
        <v>9.6</v>
      </c>
      <c r="AA92" s="577">
        <v>1E-06</v>
      </c>
      <c r="AC92" s="580">
        <f t="shared" si="5"/>
        <v>7</v>
      </c>
      <c r="AD92" s="575" t="s">
        <v>1408</v>
      </c>
      <c r="AE92" s="585">
        <f t="shared" si="6"/>
        <v>142</v>
      </c>
      <c r="AF92" s="585">
        <f t="shared" si="7"/>
        <v>1.5777777777777777</v>
      </c>
      <c r="AH92" s="570" t="str">
        <f t="shared" si="9"/>
        <v>"Th&lt;sup&gt;+$z&lt;/sup&gt;",</v>
      </c>
    </row>
    <row r="93" spans="1:34" ht="12.75">
      <c r="A93" s="575" t="s">
        <v>1409</v>
      </c>
      <c r="B93" s="572">
        <f t="shared" si="8"/>
        <v>91</v>
      </c>
      <c r="C93" s="572" t="s">
        <v>118</v>
      </c>
      <c r="D93" s="572">
        <v>4300</v>
      </c>
      <c r="E93" s="572">
        <v>1845</v>
      </c>
      <c r="F93" s="572">
        <v>15.4</v>
      </c>
      <c r="G93" s="572">
        <v>231.0359</v>
      </c>
      <c r="H93" s="572">
        <v>5</v>
      </c>
      <c r="I93" s="572"/>
      <c r="J93" s="587">
        <v>1.61</v>
      </c>
      <c r="K93" s="572">
        <v>5.89</v>
      </c>
      <c r="L93" s="572"/>
      <c r="M93" s="571">
        <v>47</v>
      </c>
      <c r="N93" s="571">
        <v>5.6</v>
      </c>
      <c r="P93" s="572"/>
      <c r="Q93" s="572">
        <v>1.5</v>
      </c>
      <c r="R93" s="571">
        <f ca="1">YEAR(NOW())-1913</f>
        <v>104</v>
      </c>
      <c r="S93" s="575" t="s">
        <v>1339</v>
      </c>
      <c r="T93" s="571">
        <v>3</v>
      </c>
      <c r="U93" s="571" t="s">
        <v>460</v>
      </c>
      <c r="V93" s="571" t="s">
        <v>1218</v>
      </c>
      <c r="W93" s="571">
        <v>4</v>
      </c>
      <c r="Z93" s="576">
        <v>1.4E-06</v>
      </c>
      <c r="AA93" s="577">
        <v>5E-11</v>
      </c>
      <c r="AC93" s="580">
        <f t="shared" si="5"/>
        <v>12</v>
      </c>
      <c r="AD93" s="575" t="s">
        <v>1410</v>
      </c>
      <c r="AE93" s="585">
        <f t="shared" si="6"/>
        <v>140</v>
      </c>
      <c r="AF93" s="585">
        <f t="shared" si="7"/>
        <v>1.5384615384615385</v>
      </c>
      <c r="AH93" s="570" t="str">
        <f t="shared" si="9"/>
        <v>"Pa&lt;sup&gt;+$z&lt;/sup&gt;",</v>
      </c>
    </row>
    <row r="94" spans="1:34" ht="12.75">
      <c r="A94" s="575" t="s">
        <v>1411</v>
      </c>
      <c r="B94" s="572">
        <f t="shared" si="8"/>
        <v>92</v>
      </c>
      <c r="C94" s="572" t="s">
        <v>119</v>
      </c>
      <c r="D94" s="572">
        <v>4407</v>
      </c>
      <c r="E94" s="572">
        <v>1408</v>
      </c>
      <c r="F94" s="572">
        <v>18.95</v>
      </c>
      <c r="G94" s="572">
        <v>238.029</v>
      </c>
      <c r="H94" s="572">
        <v>6</v>
      </c>
      <c r="I94" s="572">
        <v>1.42</v>
      </c>
      <c r="J94" s="587">
        <v>1.38</v>
      </c>
      <c r="K94" s="572">
        <v>6.05</v>
      </c>
      <c r="L94" s="572">
        <v>0.12</v>
      </c>
      <c r="M94" s="571">
        <v>27.6</v>
      </c>
      <c r="N94" s="571">
        <v>3.6</v>
      </c>
      <c r="O94" s="574">
        <v>15.48</v>
      </c>
      <c r="P94" s="572">
        <v>422.58</v>
      </c>
      <c r="Q94" s="572">
        <v>1.38</v>
      </c>
      <c r="R94" s="571">
        <f ca="1">YEAR(NOW())-1789</f>
        <v>228</v>
      </c>
      <c r="S94" s="575" t="s">
        <v>1339</v>
      </c>
      <c r="T94" s="571">
        <v>3</v>
      </c>
      <c r="U94" s="571" t="s">
        <v>460</v>
      </c>
      <c r="V94" s="571" t="s">
        <v>1218</v>
      </c>
      <c r="W94" s="571">
        <v>5</v>
      </c>
      <c r="X94" s="571">
        <v>4</v>
      </c>
      <c r="Y94" s="571">
        <v>3</v>
      </c>
      <c r="Z94" s="576">
        <v>2.7</v>
      </c>
      <c r="AA94" s="577">
        <v>0.0032</v>
      </c>
      <c r="AB94" s="577">
        <v>1E-07</v>
      </c>
      <c r="AC94" s="580">
        <f t="shared" si="5"/>
        <v>7</v>
      </c>
      <c r="AD94" s="575" t="s">
        <v>1412</v>
      </c>
      <c r="AE94" s="585">
        <f t="shared" si="6"/>
        <v>146</v>
      </c>
      <c r="AF94" s="585">
        <f t="shared" si="7"/>
        <v>1.5869565217391304</v>
      </c>
      <c r="AH94" s="570" t="str">
        <f t="shared" si="9"/>
        <v>"U&lt;sup&gt;+$z&lt;/sup&gt;",</v>
      </c>
    </row>
    <row r="95" spans="1:34" ht="12.75">
      <c r="A95" s="575" t="s">
        <v>1413</v>
      </c>
      <c r="B95" s="572">
        <f t="shared" si="8"/>
        <v>93</v>
      </c>
      <c r="C95" s="572" t="s">
        <v>120</v>
      </c>
      <c r="D95" s="572">
        <v>4175</v>
      </c>
      <c r="E95" s="572">
        <v>912</v>
      </c>
      <c r="F95" s="572">
        <v>20.2</v>
      </c>
      <c r="G95" s="572">
        <v>237.0482</v>
      </c>
      <c r="H95" s="572">
        <v>5</v>
      </c>
      <c r="I95" s="572"/>
      <c r="J95" s="587">
        <v>1.3</v>
      </c>
      <c r="K95" s="572">
        <v>6.19</v>
      </c>
      <c r="L95" s="572"/>
      <c r="M95" s="571">
        <v>6.3</v>
      </c>
      <c r="N95" s="571">
        <v>0.8</v>
      </c>
      <c r="P95" s="572"/>
      <c r="Q95" s="572">
        <v>1.36</v>
      </c>
      <c r="R95" s="571">
        <f ca="1">YEAR(NOW())-1940</f>
        <v>77</v>
      </c>
      <c r="S95" s="575" t="s">
        <v>1339</v>
      </c>
      <c r="T95" s="571">
        <v>3</v>
      </c>
      <c r="U95" s="571" t="s">
        <v>460</v>
      </c>
      <c r="V95" s="571" t="s">
        <v>1218</v>
      </c>
      <c r="W95" s="571">
        <v>6</v>
      </c>
      <c r="X95" s="571">
        <v>4</v>
      </c>
      <c r="Y95" s="571">
        <v>3</v>
      </c>
      <c r="AC95" s="580">
        <f t="shared" si="5"/>
        <v>9</v>
      </c>
      <c r="AD95" s="575" t="s">
        <v>1414</v>
      </c>
      <c r="AE95" s="585">
        <f t="shared" si="6"/>
        <v>144</v>
      </c>
      <c r="AF95" s="585">
        <f t="shared" si="7"/>
        <v>1.5483870967741935</v>
      </c>
      <c r="AH95" s="570" t="str">
        <f t="shared" si="9"/>
        <v>"Np&lt;sup&gt;+$z&lt;/sup&gt;",</v>
      </c>
    </row>
    <row r="96" spans="1:34" ht="12.75">
      <c r="A96" s="575" t="s">
        <v>1415</v>
      </c>
      <c r="B96" s="572">
        <f t="shared" si="8"/>
        <v>94</v>
      </c>
      <c r="C96" s="572" t="s">
        <v>121</v>
      </c>
      <c r="D96" s="572">
        <v>3505</v>
      </c>
      <c r="E96" s="572">
        <v>913</v>
      </c>
      <c r="F96" s="572">
        <v>19.84</v>
      </c>
      <c r="G96" s="572">
        <v>244</v>
      </c>
      <c r="H96" s="572">
        <v>4</v>
      </c>
      <c r="I96" s="572">
        <v>1.08</v>
      </c>
      <c r="J96" s="587">
        <v>1.51</v>
      </c>
      <c r="K96" s="572">
        <v>6.06</v>
      </c>
      <c r="L96" s="572">
        <v>0.13</v>
      </c>
      <c r="M96" s="571">
        <v>6.74</v>
      </c>
      <c r="N96" s="571">
        <v>0.7</v>
      </c>
      <c r="P96" s="572"/>
      <c r="Q96" s="572">
        <v>1.28</v>
      </c>
      <c r="R96" s="571">
        <f ca="1">YEAR(NOW())-1940</f>
        <v>77</v>
      </c>
      <c r="S96" s="575" t="s">
        <v>1339</v>
      </c>
      <c r="T96" s="571">
        <v>3</v>
      </c>
      <c r="U96" s="571" t="s">
        <v>460</v>
      </c>
      <c r="V96" s="571" t="s">
        <v>1218</v>
      </c>
      <c r="W96" s="571">
        <v>6</v>
      </c>
      <c r="X96" s="571">
        <v>5</v>
      </c>
      <c r="Y96" s="571">
        <v>3</v>
      </c>
      <c r="AC96" s="580">
        <f t="shared" si="5"/>
        <v>9</v>
      </c>
      <c r="AD96" s="575" t="s">
        <v>1416</v>
      </c>
      <c r="AE96" s="585">
        <f t="shared" si="6"/>
        <v>150</v>
      </c>
      <c r="AF96" s="585">
        <f t="shared" si="7"/>
        <v>1.5957446808510638</v>
      </c>
      <c r="AH96" s="570" t="str">
        <f t="shared" si="9"/>
        <v>"Pu&lt;sup&gt;+$z&lt;/sup&gt;",</v>
      </c>
    </row>
    <row r="97" spans="1:34" ht="12.75">
      <c r="A97" s="575" t="s">
        <v>1417</v>
      </c>
      <c r="B97" s="572">
        <f t="shared" si="8"/>
        <v>95</v>
      </c>
      <c r="C97" s="572" t="s">
        <v>122</v>
      </c>
      <c r="D97" s="572">
        <v>2880</v>
      </c>
      <c r="E97" s="572">
        <v>1449</v>
      </c>
      <c r="F97" s="572">
        <v>13.7</v>
      </c>
      <c r="G97" s="572">
        <v>243</v>
      </c>
      <c r="H97" s="572">
        <v>3</v>
      </c>
      <c r="I97" s="572"/>
      <c r="J97" s="587">
        <v>1.84</v>
      </c>
      <c r="K97" s="572">
        <v>5.993</v>
      </c>
      <c r="L97" s="572"/>
      <c r="M97" s="571">
        <v>10</v>
      </c>
      <c r="N97" s="571">
        <v>0.7</v>
      </c>
      <c r="P97" s="572"/>
      <c r="Q97" s="572">
        <v>1.3</v>
      </c>
      <c r="R97" s="571">
        <f ca="1">YEAR(NOW())-1944</f>
        <v>73</v>
      </c>
      <c r="S97" s="575" t="s">
        <v>1339</v>
      </c>
      <c r="T97" s="571">
        <v>3</v>
      </c>
      <c r="U97" s="571" t="s">
        <v>460</v>
      </c>
      <c r="V97" s="571" t="s">
        <v>1218</v>
      </c>
      <c r="W97" s="571">
        <v>6</v>
      </c>
      <c r="X97" s="571">
        <v>5</v>
      </c>
      <c r="Y97" s="571">
        <v>4</v>
      </c>
      <c r="AC97" s="580">
        <f t="shared" si="5"/>
        <v>9</v>
      </c>
      <c r="AD97" s="575" t="s">
        <v>1418</v>
      </c>
      <c r="AE97" s="585">
        <f t="shared" si="6"/>
        <v>148</v>
      </c>
      <c r="AF97" s="585">
        <f t="shared" si="7"/>
        <v>1.5578947368421052</v>
      </c>
      <c r="AH97" s="570" t="str">
        <f t="shared" si="9"/>
        <v>"Am&lt;sup&gt;+$z&lt;/sup&gt;",</v>
      </c>
    </row>
    <row r="98" spans="1:34" ht="12.75">
      <c r="A98" s="575" t="s">
        <v>1419</v>
      </c>
      <c r="B98" s="572">
        <f t="shared" si="8"/>
        <v>96</v>
      </c>
      <c r="C98" s="572" t="s">
        <v>123</v>
      </c>
      <c r="D98" s="572"/>
      <c r="E98" s="572">
        <v>1620</v>
      </c>
      <c r="F98" s="572">
        <v>13.5</v>
      </c>
      <c r="G98" s="572">
        <v>247</v>
      </c>
      <c r="H98" s="572">
        <v>3</v>
      </c>
      <c r="I98" s="572"/>
      <c r="J98" s="599"/>
      <c r="K98" s="572">
        <v>6.02</v>
      </c>
      <c r="L98" s="572"/>
      <c r="M98" s="571">
        <v>10</v>
      </c>
      <c r="P98" s="572"/>
      <c r="Q98" s="572">
        <v>1.3</v>
      </c>
      <c r="R98" s="571">
        <f ca="1">YEAR(NOW())-1944</f>
        <v>73</v>
      </c>
      <c r="S98" s="575" t="s">
        <v>1339</v>
      </c>
      <c r="T98" s="571">
        <v>3</v>
      </c>
      <c r="U98" s="571" t="s">
        <v>460</v>
      </c>
      <c r="V98" s="571" t="s">
        <v>1218</v>
      </c>
      <c r="AC98" s="580">
        <f t="shared" si="5"/>
        <v>6</v>
      </c>
      <c r="AD98" s="575" t="s">
        <v>1420</v>
      </c>
      <c r="AE98" s="585">
        <f t="shared" si="6"/>
        <v>151</v>
      </c>
      <c r="AF98" s="585">
        <f t="shared" si="7"/>
        <v>1.5729166666666667</v>
      </c>
      <c r="AH98" s="570" t="str">
        <f t="shared" si="9"/>
        <v>"Cm&lt;sup&gt;+$z&lt;/sup&gt;",</v>
      </c>
    </row>
    <row r="99" spans="1:34" ht="12.75">
      <c r="A99" s="575" t="s">
        <v>1421</v>
      </c>
      <c r="B99" s="572">
        <f t="shared" si="8"/>
        <v>97</v>
      </c>
      <c r="C99" s="572" t="s">
        <v>124</v>
      </c>
      <c r="D99" s="572"/>
      <c r="E99" s="572">
        <v>1620</v>
      </c>
      <c r="F99" s="572">
        <v>14</v>
      </c>
      <c r="G99" s="572">
        <v>247</v>
      </c>
      <c r="H99" s="572">
        <v>3</v>
      </c>
      <c r="I99" s="572"/>
      <c r="J99" s="599"/>
      <c r="K99" s="572">
        <v>6.23</v>
      </c>
      <c r="L99" s="572"/>
      <c r="M99" s="571">
        <v>10</v>
      </c>
      <c r="P99" s="572"/>
      <c r="Q99" s="572">
        <v>1.3</v>
      </c>
      <c r="R99" s="571">
        <f ca="1">YEAR(NOW())-1949</f>
        <v>68</v>
      </c>
      <c r="S99" s="575" t="s">
        <v>1339</v>
      </c>
      <c r="T99" s="571">
        <v>3</v>
      </c>
      <c r="U99" s="571" t="s">
        <v>460</v>
      </c>
      <c r="V99" s="571" t="s">
        <v>1218</v>
      </c>
      <c r="W99" s="571">
        <v>4</v>
      </c>
      <c r="AC99" s="580">
        <f t="shared" si="5"/>
        <v>9</v>
      </c>
      <c r="AD99" s="575" t="s">
        <v>1422</v>
      </c>
      <c r="AE99" s="585">
        <f t="shared" si="6"/>
        <v>150</v>
      </c>
      <c r="AF99" s="585">
        <f t="shared" si="7"/>
        <v>1.5463917525773196</v>
      </c>
      <c r="AH99" s="570" t="str">
        <f t="shared" si="9"/>
        <v>"Bk&lt;sup&gt;+$z&lt;/sup&gt;",</v>
      </c>
    </row>
    <row r="100" spans="1:34" ht="12.75">
      <c r="A100" s="575" t="s">
        <v>1423</v>
      </c>
      <c r="B100" s="572">
        <f t="shared" si="8"/>
        <v>98</v>
      </c>
      <c r="C100" s="572" t="s">
        <v>125</v>
      </c>
      <c r="D100" s="572"/>
      <c r="E100" s="572">
        <v>1170</v>
      </c>
      <c r="F100" s="572"/>
      <c r="G100" s="572">
        <v>251</v>
      </c>
      <c r="J100" s="599"/>
      <c r="K100" s="572">
        <v>6.3</v>
      </c>
      <c r="L100" s="572"/>
      <c r="M100" s="571">
        <v>10</v>
      </c>
      <c r="P100" s="572"/>
      <c r="Q100" s="572">
        <v>1.3</v>
      </c>
      <c r="R100" s="571">
        <f ca="1">YEAR(NOW())-1950</f>
        <v>67</v>
      </c>
      <c r="S100" s="575" t="s">
        <v>1339</v>
      </c>
      <c r="T100" s="571">
        <v>3</v>
      </c>
      <c r="U100" s="571" t="s">
        <v>460</v>
      </c>
      <c r="V100" s="571" t="s">
        <v>1218</v>
      </c>
      <c r="AC100" s="580">
        <f t="shared" si="5"/>
        <v>11</v>
      </c>
      <c r="AD100" s="575" t="s">
        <v>1424</v>
      </c>
      <c r="AE100" s="585">
        <f t="shared" si="6"/>
        <v>153</v>
      </c>
      <c r="AF100" s="585">
        <f t="shared" si="7"/>
        <v>1.5612244897959184</v>
      </c>
      <c r="AH100" s="570" t="str">
        <f t="shared" si="9"/>
        <v>"Cf&lt;sup&gt;+$z&lt;/sup&gt;",</v>
      </c>
    </row>
    <row r="101" spans="1:34" ht="12.75">
      <c r="A101" s="575" t="s">
        <v>1425</v>
      </c>
      <c r="B101" s="572">
        <f t="shared" si="8"/>
        <v>99</v>
      </c>
      <c r="C101" s="572" t="s">
        <v>126</v>
      </c>
      <c r="D101" s="572"/>
      <c r="E101" s="572">
        <v>1170</v>
      </c>
      <c r="F101" s="572"/>
      <c r="G101" s="572">
        <v>252</v>
      </c>
      <c r="H101" s="571">
        <v>3</v>
      </c>
      <c r="J101" s="599"/>
      <c r="K101" s="572">
        <v>6.42</v>
      </c>
      <c r="L101" s="572"/>
      <c r="M101" s="571">
        <v>10</v>
      </c>
      <c r="P101" s="572"/>
      <c r="Q101" s="572">
        <v>1.3</v>
      </c>
      <c r="R101" s="571">
        <f ca="1">YEAR(NOW())-1952</f>
        <v>65</v>
      </c>
      <c r="S101" s="575" t="s">
        <v>1339</v>
      </c>
      <c r="T101" s="571">
        <v>3</v>
      </c>
      <c r="U101" s="571" t="s">
        <v>460</v>
      </c>
      <c r="V101" s="571" t="s">
        <v>1218</v>
      </c>
      <c r="AC101" s="580">
        <f t="shared" si="5"/>
        <v>11</v>
      </c>
      <c r="AD101" s="575" t="s">
        <v>1426</v>
      </c>
      <c r="AE101" s="585">
        <f t="shared" si="6"/>
        <v>153</v>
      </c>
      <c r="AF101" s="585">
        <f t="shared" si="7"/>
        <v>1.5454545454545454</v>
      </c>
      <c r="AH101" s="570" t="str">
        <f t="shared" si="9"/>
        <v>"Es&lt;sup&gt;+$z&lt;/sup&gt;",</v>
      </c>
    </row>
    <row r="102" spans="1:32" ht="12.75">
      <c r="A102" s="575" t="s">
        <v>1427</v>
      </c>
      <c r="B102" s="572">
        <f t="shared" si="8"/>
        <v>100</v>
      </c>
      <c r="C102" s="572" t="s">
        <v>127</v>
      </c>
      <c r="D102" s="572"/>
      <c r="E102" s="572">
        <v>1130</v>
      </c>
      <c r="F102" s="572"/>
      <c r="G102" s="572">
        <v>257</v>
      </c>
      <c r="H102" s="571">
        <v>3</v>
      </c>
      <c r="J102" s="599"/>
      <c r="K102" s="572">
        <v>6.5</v>
      </c>
      <c r="L102" s="572"/>
      <c r="M102" s="571">
        <v>10</v>
      </c>
      <c r="P102" s="572"/>
      <c r="Q102" s="572">
        <v>1.3</v>
      </c>
      <c r="R102" s="571">
        <f ca="1">YEAR(NOW())-1952</f>
        <v>65</v>
      </c>
      <c r="S102" s="575" t="s">
        <v>1339</v>
      </c>
      <c r="T102" s="571">
        <v>3</v>
      </c>
      <c r="U102" s="571" t="s">
        <v>460</v>
      </c>
      <c r="V102" s="571" t="s">
        <v>1218</v>
      </c>
      <c r="AC102" s="580">
        <f t="shared" si="5"/>
        <v>7</v>
      </c>
      <c r="AD102" s="575" t="s">
        <v>1428</v>
      </c>
      <c r="AE102" s="585">
        <f t="shared" si="6"/>
        <v>157</v>
      </c>
      <c r="AF102" s="585">
        <f t="shared" si="7"/>
        <v>1.57</v>
      </c>
    </row>
    <row r="103" spans="1:32" ht="12.75">
      <c r="A103" s="575" t="s">
        <v>1429</v>
      </c>
      <c r="B103" s="572">
        <f t="shared" si="8"/>
        <v>101</v>
      </c>
      <c r="C103" s="572" t="s">
        <v>128</v>
      </c>
      <c r="D103" s="572"/>
      <c r="E103" s="572">
        <v>1800</v>
      </c>
      <c r="F103" s="572"/>
      <c r="G103" s="572">
        <v>258</v>
      </c>
      <c r="H103" s="571">
        <v>3</v>
      </c>
      <c r="J103" s="599"/>
      <c r="K103" s="572">
        <v>6.58</v>
      </c>
      <c r="L103" s="572"/>
      <c r="M103" s="571">
        <v>10</v>
      </c>
      <c r="P103" s="572"/>
      <c r="Q103" s="572">
        <v>1.3</v>
      </c>
      <c r="R103" s="571">
        <f ca="1">YEAR(NOW())-1955</f>
        <v>62</v>
      </c>
      <c r="S103" s="575" t="s">
        <v>1339</v>
      </c>
      <c r="T103" s="571">
        <v>3</v>
      </c>
      <c r="U103" s="571" t="s">
        <v>460</v>
      </c>
      <c r="V103" s="571" t="s">
        <v>1218</v>
      </c>
      <c r="AC103" s="580">
        <f t="shared" si="5"/>
        <v>11</v>
      </c>
      <c r="AD103" s="575" t="s">
        <v>1430</v>
      </c>
      <c r="AE103" s="585">
        <f t="shared" si="6"/>
        <v>157</v>
      </c>
      <c r="AF103" s="585">
        <f t="shared" si="7"/>
        <v>1.5544554455445545</v>
      </c>
    </row>
    <row r="104" spans="1:32" ht="12.75">
      <c r="A104" s="575" t="s">
        <v>1431</v>
      </c>
      <c r="B104" s="572">
        <f t="shared" si="8"/>
        <v>102</v>
      </c>
      <c r="C104" s="572" t="s">
        <v>129</v>
      </c>
      <c r="D104" s="572"/>
      <c r="E104" s="572">
        <v>1100</v>
      </c>
      <c r="F104" s="572"/>
      <c r="G104" s="572">
        <v>259</v>
      </c>
      <c r="H104" s="571">
        <v>3</v>
      </c>
      <c r="J104" s="599"/>
      <c r="K104" s="572">
        <v>6.65</v>
      </c>
      <c r="L104" s="572"/>
      <c r="M104" s="571">
        <v>10</v>
      </c>
      <c r="P104" s="572"/>
      <c r="Q104" s="572">
        <v>1.3</v>
      </c>
      <c r="R104" s="571">
        <f ca="1">YEAR(NOW())-1958</f>
        <v>59</v>
      </c>
      <c r="S104" s="575" t="s">
        <v>1339</v>
      </c>
      <c r="T104" s="571">
        <v>3</v>
      </c>
      <c r="U104" s="571" t="s">
        <v>460</v>
      </c>
      <c r="V104" s="571" t="s">
        <v>1218</v>
      </c>
      <c r="W104" s="571">
        <v>2</v>
      </c>
      <c r="AC104" s="580">
        <f t="shared" si="5"/>
        <v>8</v>
      </c>
      <c r="AD104" s="575" t="s">
        <v>1432</v>
      </c>
      <c r="AE104" s="585">
        <f t="shared" si="6"/>
        <v>157</v>
      </c>
      <c r="AF104" s="585">
        <f t="shared" si="7"/>
        <v>1.5392156862745099</v>
      </c>
    </row>
    <row r="105" spans="1:32" ht="12.75">
      <c r="A105" s="575" t="s">
        <v>1433</v>
      </c>
      <c r="B105" s="572">
        <f t="shared" si="8"/>
        <v>103</v>
      </c>
      <c r="C105" s="572" t="s">
        <v>130</v>
      </c>
      <c r="D105" s="572"/>
      <c r="E105" s="572">
        <v>1900</v>
      </c>
      <c r="F105" s="572"/>
      <c r="G105" s="572">
        <v>260</v>
      </c>
      <c r="H105" s="571">
        <v>3</v>
      </c>
      <c r="J105" s="599"/>
      <c r="K105" s="599"/>
      <c r="L105" s="599"/>
      <c r="M105" s="571">
        <v>10</v>
      </c>
      <c r="P105" s="572"/>
      <c r="Q105" s="599"/>
      <c r="R105" s="571">
        <f ca="1">YEAR(NOW())-1961</f>
        <v>56</v>
      </c>
      <c r="S105" s="575" t="s">
        <v>1339</v>
      </c>
      <c r="T105" s="571">
        <v>3</v>
      </c>
      <c r="U105" s="571" t="s">
        <v>452</v>
      </c>
      <c r="V105" s="571" t="s">
        <v>1218</v>
      </c>
      <c r="AC105" s="580">
        <f t="shared" si="5"/>
        <v>10</v>
      </c>
      <c r="AD105" s="575" t="s">
        <v>1434</v>
      </c>
      <c r="AE105" s="585">
        <f t="shared" si="6"/>
        <v>157</v>
      </c>
      <c r="AF105" s="585">
        <f t="shared" si="7"/>
        <v>1.5242718446601942</v>
      </c>
    </row>
    <row r="106" spans="1:32" ht="12.75">
      <c r="A106" s="575" t="s">
        <v>1435</v>
      </c>
      <c r="B106" s="572">
        <f t="shared" si="8"/>
        <v>104</v>
      </c>
      <c r="C106" s="572" t="s">
        <v>91</v>
      </c>
      <c r="D106" s="572"/>
      <c r="E106" s="572"/>
      <c r="F106" s="572"/>
      <c r="G106" s="572">
        <v>261</v>
      </c>
      <c r="J106" s="599"/>
      <c r="K106" s="599"/>
      <c r="L106" s="599"/>
      <c r="P106" s="572"/>
      <c r="Q106" s="599"/>
      <c r="R106" s="571">
        <f ca="1">YEAR(NOW())-1964</f>
        <v>53</v>
      </c>
      <c r="S106" s="575" t="s">
        <v>1266</v>
      </c>
      <c r="T106" s="571">
        <v>4</v>
      </c>
      <c r="U106" s="571" t="s">
        <v>452</v>
      </c>
      <c r="V106" s="571" t="s">
        <v>1218</v>
      </c>
      <c r="AC106" s="580">
        <f t="shared" si="5"/>
        <v>13</v>
      </c>
      <c r="AD106" s="570" t="s">
        <v>1436</v>
      </c>
      <c r="AE106" s="585">
        <f t="shared" si="6"/>
        <v>157</v>
      </c>
      <c r="AF106" s="585">
        <f t="shared" si="7"/>
        <v>1.5096153846153846</v>
      </c>
    </row>
    <row r="107" spans="1:32" ht="12.75">
      <c r="A107" s="575" t="s">
        <v>1437</v>
      </c>
      <c r="B107" s="572">
        <f t="shared" si="8"/>
        <v>105</v>
      </c>
      <c r="C107" s="572" t="s">
        <v>1438</v>
      </c>
      <c r="D107" s="572"/>
      <c r="E107" s="572"/>
      <c r="F107" s="572"/>
      <c r="G107" s="572">
        <v>262</v>
      </c>
      <c r="J107" s="599"/>
      <c r="K107" s="599"/>
      <c r="L107" s="599"/>
      <c r="P107" s="572"/>
      <c r="Q107" s="599"/>
      <c r="R107" s="571">
        <f ca="1">YEAR(NOW())-1967</f>
        <v>50</v>
      </c>
      <c r="S107" s="575" t="s">
        <v>1266</v>
      </c>
      <c r="T107" s="571">
        <v>5</v>
      </c>
      <c r="U107" s="571" t="s">
        <v>452</v>
      </c>
      <c r="V107" s="571" t="s">
        <v>1218</v>
      </c>
      <c r="AC107" s="580">
        <f t="shared" si="5"/>
        <v>7</v>
      </c>
      <c r="AD107" s="570" t="s">
        <v>1439</v>
      </c>
      <c r="AE107" s="585">
        <f t="shared" si="6"/>
        <v>157</v>
      </c>
      <c r="AF107" s="585">
        <f t="shared" si="7"/>
        <v>1.4952380952380953</v>
      </c>
    </row>
    <row r="108" spans="1:32" ht="12.75">
      <c r="A108" s="575" t="s">
        <v>1440</v>
      </c>
      <c r="B108" s="572">
        <f t="shared" si="8"/>
        <v>106</v>
      </c>
      <c r="C108" s="572" t="s">
        <v>93</v>
      </c>
      <c r="D108" s="572"/>
      <c r="E108" s="572"/>
      <c r="F108" s="572"/>
      <c r="G108" s="572">
        <v>263</v>
      </c>
      <c r="J108" s="599"/>
      <c r="K108" s="599"/>
      <c r="L108" s="599"/>
      <c r="P108" s="572"/>
      <c r="Q108" s="599"/>
      <c r="R108" s="571">
        <f ca="1">YEAR(NOW())-1974</f>
        <v>43</v>
      </c>
      <c r="S108" s="575" t="s">
        <v>1266</v>
      </c>
      <c r="T108" s="571">
        <v>6</v>
      </c>
      <c r="U108" s="571" t="s">
        <v>452</v>
      </c>
      <c r="V108" s="571" t="s">
        <v>1218</v>
      </c>
      <c r="AC108" s="580">
        <f t="shared" si="5"/>
        <v>10</v>
      </c>
      <c r="AD108" s="575"/>
      <c r="AE108" s="585">
        <f t="shared" si="6"/>
        <v>157</v>
      </c>
      <c r="AF108" s="585">
        <f t="shared" si="7"/>
        <v>1.4811320754716981</v>
      </c>
    </row>
    <row r="109" spans="1:32" ht="12.75">
      <c r="A109" s="575" t="s">
        <v>1441</v>
      </c>
      <c r="B109" s="572">
        <f t="shared" si="8"/>
        <v>107</v>
      </c>
      <c r="C109" s="571" t="s">
        <v>95</v>
      </c>
      <c r="G109" s="571">
        <v>262</v>
      </c>
      <c r="P109" s="572"/>
      <c r="R109" s="571">
        <f ca="1">YEAR(NOW())-1976</f>
        <v>41</v>
      </c>
      <c r="S109" s="575" t="s">
        <v>1266</v>
      </c>
      <c r="T109" s="571">
        <v>7</v>
      </c>
      <c r="U109" s="571" t="s">
        <v>452</v>
      </c>
      <c r="V109" s="571" t="s">
        <v>1218</v>
      </c>
      <c r="AC109" s="580">
        <f t="shared" si="5"/>
        <v>7</v>
      </c>
      <c r="AD109" s="575"/>
      <c r="AE109" s="585">
        <f t="shared" si="6"/>
        <v>155</v>
      </c>
      <c r="AF109" s="585">
        <f t="shared" si="7"/>
        <v>1.4485981308411215</v>
      </c>
    </row>
    <row r="110" spans="1:32" ht="12.75">
      <c r="A110" s="575" t="s">
        <v>1442</v>
      </c>
      <c r="B110" s="572">
        <f t="shared" si="8"/>
        <v>108</v>
      </c>
      <c r="C110" s="571" t="s">
        <v>94</v>
      </c>
      <c r="G110" s="571">
        <v>265</v>
      </c>
      <c r="P110" s="572"/>
      <c r="S110" s="575" t="s">
        <v>1266</v>
      </c>
      <c r="T110" s="571">
        <v>8</v>
      </c>
      <c r="U110" s="571" t="s">
        <v>452</v>
      </c>
      <c r="V110" s="571" t="s">
        <v>1218</v>
      </c>
      <c r="AC110" s="580">
        <f t="shared" si="5"/>
        <v>7</v>
      </c>
      <c r="AD110" s="570" t="s">
        <v>1443</v>
      </c>
      <c r="AE110" s="585">
        <f t="shared" si="6"/>
        <v>157</v>
      </c>
      <c r="AF110" s="585">
        <f t="shared" si="7"/>
        <v>1.4537037037037037</v>
      </c>
    </row>
    <row r="111" spans="1:32" ht="12.75">
      <c r="A111" s="575" t="s">
        <v>1444</v>
      </c>
      <c r="B111" s="572">
        <f t="shared" si="8"/>
        <v>109</v>
      </c>
      <c r="C111" s="571" t="s">
        <v>96</v>
      </c>
      <c r="G111" s="571">
        <v>266</v>
      </c>
      <c r="P111" s="572"/>
      <c r="R111" s="571">
        <f ca="1">YEAR(NOW())-1982</f>
        <v>35</v>
      </c>
      <c r="S111" s="575" t="s">
        <v>1266</v>
      </c>
      <c r="T111" s="571">
        <v>9</v>
      </c>
      <c r="U111" s="571" t="s">
        <v>452</v>
      </c>
      <c r="V111" s="571" t="s">
        <v>1218</v>
      </c>
      <c r="AC111" s="580">
        <f t="shared" si="5"/>
        <v>10</v>
      </c>
      <c r="AD111" s="570" t="s">
        <v>1445</v>
      </c>
      <c r="AE111" s="585">
        <f t="shared" si="6"/>
        <v>157</v>
      </c>
      <c r="AF111" s="585">
        <f t="shared" si="7"/>
        <v>1.4403669724770642</v>
      </c>
    </row>
    <row r="112" spans="1:32" ht="12.75">
      <c r="A112" s="575" t="s">
        <v>1446</v>
      </c>
      <c r="B112" s="572">
        <v>110</v>
      </c>
      <c r="C112" s="571" t="s">
        <v>97</v>
      </c>
      <c r="P112" s="572"/>
      <c r="S112" s="575" t="s">
        <v>1266</v>
      </c>
      <c r="T112" s="571">
        <v>10</v>
      </c>
      <c r="U112" s="571" t="s">
        <v>452</v>
      </c>
      <c r="V112" s="571" t="s">
        <v>1218</v>
      </c>
      <c r="AC112" s="580">
        <f t="shared" si="5"/>
        <v>10</v>
      </c>
      <c r="AD112" s="575"/>
      <c r="AE112" s="585"/>
      <c r="AF112" s="585">
        <f t="shared" si="7"/>
        <v>0</v>
      </c>
    </row>
    <row r="113" spans="2:32" ht="12.75">
      <c r="B113" s="572"/>
      <c r="P113" s="572"/>
      <c r="AE113" s="585">
        <f aca="true" t="shared" si="10" ref="AE113:AE118">ROUND(G113,0)-B113</f>
        <v>0</v>
      </c>
      <c r="AF113" s="585" t="e">
        <f t="shared" si="7"/>
        <v>#DIV/0!</v>
      </c>
    </row>
    <row r="114" spans="2:32" ht="12.75">
      <c r="B114" s="572"/>
      <c r="P114" s="572"/>
      <c r="AE114" s="585">
        <f t="shared" si="10"/>
        <v>0</v>
      </c>
      <c r="AF114" s="585" t="e">
        <f t="shared" si="7"/>
        <v>#DIV/0!</v>
      </c>
    </row>
    <row r="115" spans="2:32" ht="12.75">
      <c r="B115" s="572"/>
      <c r="P115" s="572"/>
      <c r="AE115" s="585">
        <f t="shared" si="10"/>
        <v>0</v>
      </c>
      <c r="AF115" s="585" t="e">
        <f t="shared" si="7"/>
        <v>#DIV/0!</v>
      </c>
    </row>
    <row r="116" spans="2:32" ht="12.75">
      <c r="B116" s="572"/>
      <c r="P116" s="572"/>
      <c r="AE116" s="585">
        <f t="shared" si="10"/>
        <v>0</v>
      </c>
      <c r="AF116" s="585" t="e">
        <f t="shared" si="7"/>
        <v>#DIV/0!</v>
      </c>
    </row>
    <row r="117" spans="2:32" ht="12.75">
      <c r="B117" s="572"/>
      <c r="P117" s="572"/>
      <c r="AE117" s="585">
        <f t="shared" si="10"/>
        <v>0</v>
      </c>
      <c r="AF117" s="585" t="e">
        <f t="shared" si="7"/>
        <v>#DIV/0!</v>
      </c>
    </row>
    <row r="118" spans="2:32" ht="12.75">
      <c r="B118" s="572"/>
      <c r="P118" s="572"/>
      <c r="AE118" s="585">
        <f t="shared" si="10"/>
        <v>0</v>
      </c>
      <c r="AF118" s="585" t="e">
        <f t="shared" si="7"/>
        <v>#DIV/0!</v>
      </c>
    </row>
    <row r="119" spans="2:16" ht="12.75">
      <c r="B119" s="572"/>
      <c r="P119" s="572"/>
    </row>
    <row r="120" ht="12.75">
      <c r="B120" s="572"/>
    </row>
    <row r="121" ht="12.75">
      <c r="B121" s="572"/>
    </row>
    <row r="122" ht="12.75">
      <c r="B122" s="572"/>
    </row>
    <row r="123" ht="12.75">
      <c r="B123" s="572"/>
    </row>
    <row r="124" ht="12.75">
      <c r="B124" s="572"/>
    </row>
    <row r="125" ht="12.75">
      <c r="B125" s="572"/>
    </row>
  </sheetData>
  <sheetProtection/>
  <autoFilter ref="A1:AD112"/>
  <printOptions gridLines="1"/>
  <pageMargins left="0.38" right="0.38" top="0.5" bottom="0.28" header="0.5" footer="0.28"/>
  <pageSetup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13" sqref="E13"/>
    </sheetView>
  </sheetViews>
  <sheetFormatPr defaultColWidth="9.00390625" defaultRowHeight="15.75"/>
  <cols>
    <col min="1" max="1" width="19.375" style="0" bestFit="1" customWidth="1"/>
    <col min="2" max="2" width="4.875" style="0" bestFit="1" customWidth="1"/>
    <col min="3" max="3" width="7.875" style="0" bestFit="1" customWidth="1"/>
    <col min="4" max="4" width="6.75390625" style="0" bestFit="1" customWidth="1"/>
    <col min="5" max="5" width="5.875" style="0" bestFit="1" customWidth="1"/>
  </cols>
  <sheetData>
    <row r="1" spans="1:5" ht="15.75">
      <c r="A1" t="s">
        <v>1447</v>
      </c>
      <c r="C1" s="601" t="s">
        <v>1448</v>
      </c>
      <c r="D1" s="601"/>
      <c r="E1" s="601"/>
    </row>
    <row r="3" spans="1:5" ht="15.75">
      <c r="A3" s="601" t="s">
        <v>89</v>
      </c>
      <c r="B3" s="602" t="s">
        <v>1449</v>
      </c>
      <c r="C3" s="602" t="s">
        <v>1450</v>
      </c>
      <c r="D3" s="601"/>
      <c r="E3" s="601"/>
    </row>
    <row r="4" spans="1:5" ht="15.75">
      <c r="A4" s="601" t="s">
        <v>89</v>
      </c>
      <c r="B4" s="602">
        <v>300</v>
      </c>
      <c r="C4" s="602">
        <v>950</v>
      </c>
      <c r="D4" s="601"/>
      <c r="E4" s="601"/>
    </row>
    <row r="7" spans="1:5" ht="15.75">
      <c r="A7" s="601" t="s">
        <v>1451</v>
      </c>
      <c r="B7" s="602" t="s">
        <v>1449</v>
      </c>
      <c r="C7" s="602" t="s">
        <v>1450</v>
      </c>
      <c r="D7" s="601"/>
      <c r="E7" s="601"/>
    </row>
    <row r="8" spans="1:5" ht="15.75">
      <c r="A8" s="601" t="s">
        <v>76</v>
      </c>
      <c r="B8" s="602">
        <v>3680</v>
      </c>
      <c r="C8" s="602"/>
      <c r="D8" s="601"/>
      <c r="E8" s="601"/>
    </row>
    <row r="9" spans="1:5" ht="15.75">
      <c r="A9" s="601" t="s">
        <v>80</v>
      </c>
      <c r="B9" s="602"/>
      <c r="C9" s="602">
        <v>4097</v>
      </c>
      <c r="D9" s="601"/>
      <c r="E9" s="601"/>
    </row>
    <row r="10" spans="1:5" ht="15.75">
      <c r="A10" s="601" t="s">
        <v>85</v>
      </c>
      <c r="B10" s="602">
        <v>545</v>
      </c>
      <c r="C10" s="602"/>
      <c r="D10" s="601"/>
      <c r="E10" s="601"/>
    </row>
    <row r="14" spans="1:5" ht="15.75">
      <c r="A14" s="601" t="s">
        <v>1452</v>
      </c>
      <c r="B14" s="601"/>
      <c r="C14" s="601" t="s">
        <v>1453</v>
      </c>
      <c r="D14" s="601" t="s">
        <v>1454</v>
      </c>
      <c r="E14" s="602" t="s">
        <v>1455</v>
      </c>
    </row>
    <row r="15" spans="1:6" ht="15.75">
      <c r="A15" s="601"/>
      <c r="B15" s="601"/>
      <c r="C15" s="602" t="s">
        <v>1450</v>
      </c>
      <c r="D15" s="602" t="s">
        <v>1450</v>
      </c>
      <c r="E15" s="601"/>
      <c r="F15" s="603"/>
    </row>
    <row r="16" spans="1:6" ht="15.75">
      <c r="A16" s="601" t="s">
        <v>13</v>
      </c>
      <c r="B16" s="601"/>
      <c r="C16" s="602">
        <v>4275</v>
      </c>
      <c r="D16" s="602">
        <v>4293</v>
      </c>
      <c r="E16" s="604">
        <f>AVERAGE(C16,D16)</f>
        <v>4284</v>
      </c>
      <c r="F16" s="603"/>
    </row>
    <row r="17" spans="1:6" ht="15.75">
      <c r="A17" s="601" t="s">
        <v>31</v>
      </c>
      <c r="B17" s="601"/>
      <c r="C17" s="602">
        <v>3538</v>
      </c>
      <c r="D17" s="602">
        <v>2953</v>
      </c>
      <c r="E17" s="604">
        <f>AVERAGE(C17,D17)</f>
        <v>3245.5</v>
      </c>
      <c r="F17" s="603"/>
    </row>
    <row r="18" spans="1:6" ht="15.75">
      <c r="A18" s="601" t="s">
        <v>49</v>
      </c>
      <c r="B18" s="601"/>
      <c r="C18" s="602">
        <v>3106</v>
      </c>
      <c r="D18" s="602">
        <v>3123</v>
      </c>
      <c r="E18" s="604">
        <f>AVERAGE(C18,D18)</f>
        <v>3114.5</v>
      </c>
      <c r="F18" s="603"/>
    </row>
    <row r="19" spans="1:6" ht="15.75">
      <c r="A19" s="601" t="s">
        <v>67</v>
      </c>
      <c r="B19" s="601"/>
      <c r="C19" s="602">
        <v>2875</v>
      </c>
      <c r="D19" s="602">
        <v>2780</v>
      </c>
      <c r="E19" s="604">
        <f>AVERAGE(C19,D19)</f>
        <v>2827.5</v>
      </c>
      <c r="F19" s="603"/>
    </row>
    <row r="20" spans="1:6" ht="15.75">
      <c r="A20" s="601" t="s">
        <v>84</v>
      </c>
      <c r="B20" s="601"/>
      <c r="C20" s="602">
        <v>1837</v>
      </c>
      <c r="D20" s="602">
        <v>2013</v>
      </c>
      <c r="E20" s="604">
        <f>AVERAGE(C20,D20)</f>
        <v>1925</v>
      </c>
      <c r="F20" s="603"/>
    </row>
    <row r="24" spans="1:5" ht="15.75">
      <c r="A24" s="601" t="s">
        <v>1452</v>
      </c>
      <c r="B24" s="601"/>
      <c r="C24" s="601" t="s">
        <v>1453</v>
      </c>
      <c r="D24" s="601" t="s">
        <v>1454</v>
      </c>
      <c r="E24" s="601" t="s">
        <v>1455</v>
      </c>
    </row>
    <row r="25" spans="1:5" ht="15.75">
      <c r="A25" s="601"/>
      <c r="B25" s="601"/>
      <c r="C25" s="602" t="s">
        <v>1449</v>
      </c>
      <c r="D25" s="602" t="s">
        <v>1449</v>
      </c>
      <c r="E25" s="601"/>
    </row>
    <row r="26" spans="1:5" ht="15.75">
      <c r="A26" s="601" t="s">
        <v>13</v>
      </c>
      <c r="B26" s="601"/>
      <c r="C26" s="602">
        <v>3915</v>
      </c>
      <c r="D26" s="602">
        <v>4188</v>
      </c>
      <c r="E26" s="604">
        <f>AVERAGE(C26,D26)</f>
        <v>4051.5</v>
      </c>
    </row>
    <row r="27" spans="1:5" ht="15.75">
      <c r="A27" s="601" t="s">
        <v>31</v>
      </c>
      <c r="B27" s="601"/>
      <c r="C27" s="602">
        <v>1687</v>
      </c>
      <c r="D27" s="602">
        <v>1685</v>
      </c>
      <c r="E27" s="604">
        <f>AVERAGE(C27,D27)</f>
        <v>1686</v>
      </c>
    </row>
    <row r="28" spans="1:5" ht="15.75">
      <c r="A28" s="601" t="s">
        <v>49</v>
      </c>
      <c r="B28" s="601"/>
      <c r="C28" s="602">
        <v>1211.4</v>
      </c>
      <c r="D28" s="602">
        <v>1211</v>
      </c>
      <c r="E28" s="604">
        <f>AVERAGE(C28,D28)</f>
        <v>1211.2</v>
      </c>
    </row>
    <row r="29" spans="1:5" ht="15.75">
      <c r="A29" s="601" t="s">
        <v>67</v>
      </c>
      <c r="B29" s="601"/>
      <c r="C29" s="602">
        <v>505.08</v>
      </c>
      <c r="D29" s="602">
        <v>505</v>
      </c>
      <c r="E29" s="604">
        <f>AVERAGE(C29,D29)</f>
        <v>505.03999999999996</v>
      </c>
    </row>
    <row r="30" spans="1:5" ht="15.75">
      <c r="A30" s="601" t="s">
        <v>84</v>
      </c>
      <c r="B30" s="601"/>
      <c r="C30" s="602">
        <v>600.61</v>
      </c>
      <c r="D30" s="602">
        <v>600.6</v>
      </c>
      <c r="E30" s="604">
        <f>AVERAGE(C30,D30)</f>
        <v>600.605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1"/>
  <sheetViews>
    <sheetView showGridLines="0" zoomScale="75" zoomScaleNormal="75" zoomScalePageLayoutView="0" workbookViewId="0" topLeftCell="A1">
      <selection activeCell="A1" sqref="A1"/>
    </sheetView>
  </sheetViews>
  <sheetFormatPr defaultColWidth="3.625" defaultRowHeight="19.5" customHeight="1"/>
  <cols>
    <col min="1" max="1" width="2.625" style="1" customWidth="1"/>
    <col min="2" max="2" width="4.125" style="83" customWidth="1"/>
    <col min="3" max="20" width="5.625" style="1" customWidth="1"/>
    <col min="21" max="16384" width="3.625" style="1" customWidth="1"/>
  </cols>
  <sheetData>
    <row r="1" spans="3:20" ht="19.5" customHeight="1">
      <c r="C1" s="189" t="s">
        <v>0</v>
      </c>
      <c r="T1" s="189" t="s">
        <v>1</v>
      </c>
    </row>
    <row r="2" spans="2:20" ht="33" customHeight="1">
      <c r="B2" s="82">
        <v>1</v>
      </c>
      <c r="C2" s="7" t="s">
        <v>2</v>
      </c>
      <c r="D2" s="189" t="s">
        <v>3</v>
      </c>
      <c r="O2" s="189" t="s">
        <v>4</v>
      </c>
      <c r="P2" s="189" t="s">
        <v>5</v>
      </c>
      <c r="Q2" s="189" t="s">
        <v>6</v>
      </c>
      <c r="R2" s="189" t="s">
        <v>7</v>
      </c>
      <c r="S2" s="189" t="s">
        <v>8</v>
      </c>
      <c r="T2" s="7" t="s">
        <v>9</v>
      </c>
    </row>
    <row r="3" spans="2:20" ht="33" customHeight="1" thickBot="1">
      <c r="B3" s="82">
        <v>2</v>
      </c>
      <c r="C3" s="8" t="s">
        <v>10</v>
      </c>
      <c r="D3" s="8" t="s">
        <v>11</v>
      </c>
      <c r="O3" s="50" t="s">
        <v>12</v>
      </c>
      <c r="P3" s="8" t="s">
        <v>13</v>
      </c>
      <c r="Q3" s="7" t="s">
        <v>14</v>
      </c>
      <c r="R3" s="7" t="s">
        <v>15</v>
      </c>
      <c r="S3" s="7" t="s">
        <v>16</v>
      </c>
      <c r="T3" s="7" t="s">
        <v>17</v>
      </c>
    </row>
    <row r="4" spans="2:20" ht="33" customHeight="1" thickBot="1">
      <c r="B4" s="82">
        <v>3</v>
      </c>
      <c r="C4" s="8" t="s">
        <v>18</v>
      </c>
      <c r="D4" s="8" t="s">
        <v>19</v>
      </c>
      <c r="E4" s="189" t="s">
        <v>20</v>
      </c>
      <c r="F4" s="189" t="s">
        <v>21</v>
      </c>
      <c r="G4" s="189" t="s">
        <v>22</v>
      </c>
      <c r="H4" s="189" t="s">
        <v>23</v>
      </c>
      <c r="I4" s="189" t="s">
        <v>24</v>
      </c>
      <c r="J4" s="189" t="s">
        <v>25</v>
      </c>
      <c r="K4" s="190" t="s">
        <v>26</v>
      </c>
      <c r="L4" s="190" t="s">
        <v>27</v>
      </c>
      <c r="M4" s="189" t="s">
        <v>28</v>
      </c>
      <c r="N4" s="189" t="s">
        <v>29</v>
      </c>
      <c r="O4" s="8" t="s">
        <v>30</v>
      </c>
      <c r="P4" s="50" t="s">
        <v>31</v>
      </c>
      <c r="Q4" s="8" t="s">
        <v>32</v>
      </c>
      <c r="R4" s="8" t="s">
        <v>33</v>
      </c>
      <c r="S4" s="7" t="s">
        <v>34</v>
      </c>
      <c r="T4" s="7" t="s">
        <v>35</v>
      </c>
    </row>
    <row r="5" spans="2:20" ht="33" customHeight="1" thickBot="1">
      <c r="B5" s="82">
        <v>4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 t="s">
        <v>44</v>
      </c>
      <c r="L5" s="8" t="s">
        <v>45</v>
      </c>
      <c r="M5" s="8" t="s">
        <v>46</v>
      </c>
      <c r="N5" s="8" t="s">
        <v>47</v>
      </c>
      <c r="O5" s="8" t="s">
        <v>48</v>
      </c>
      <c r="P5" s="8" t="s">
        <v>49</v>
      </c>
      <c r="Q5" s="50" t="s">
        <v>50</v>
      </c>
      <c r="R5" s="8" t="s">
        <v>51</v>
      </c>
      <c r="S5" s="9" t="s">
        <v>52</v>
      </c>
      <c r="T5" s="7" t="s">
        <v>53</v>
      </c>
    </row>
    <row r="6" spans="2:20" ht="33" customHeight="1" thickBot="1">
      <c r="B6" s="82">
        <v>5</v>
      </c>
      <c r="C6" s="8" t="s">
        <v>54</v>
      </c>
      <c r="D6" s="8" t="s">
        <v>55</v>
      </c>
      <c r="E6" s="8" t="s">
        <v>56</v>
      </c>
      <c r="F6" s="8" t="s">
        <v>57</v>
      </c>
      <c r="G6" s="8" t="s">
        <v>58</v>
      </c>
      <c r="H6" s="8" t="s">
        <v>59</v>
      </c>
      <c r="I6" s="10" t="s">
        <v>60</v>
      </c>
      <c r="J6" s="8" t="s">
        <v>61</v>
      </c>
      <c r="K6" s="8" t="s">
        <v>62</v>
      </c>
      <c r="L6" s="8" t="s">
        <v>63</v>
      </c>
      <c r="M6" s="8" t="s">
        <v>64</v>
      </c>
      <c r="N6" s="8" t="s">
        <v>65</v>
      </c>
      <c r="O6" s="8" t="s">
        <v>66</v>
      </c>
      <c r="P6" s="8" t="s">
        <v>67</v>
      </c>
      <c r="Q6" s="8" t="s">
        <v>68</v>
      </c>
      <c r="R6" s="50" t="s">
        <v>69</v>
      </c>
      <c r="S6" s="8" t="s">
        <v>70</v>
      </c>
      <c r="T6" s="7" t="s">
        <v>71</v>
      </c>
    </row>
    <row r="7" spans="2:20" ht="33" customHeight="1" thickBot="1">
      <c r="B7" s="82">
        <v>6</v>
      </c>
      <c r="C7" s="8" t="s">
        <v>72</v>
      </c>
      <c r="D7" s="8" t="s">
        <v>73</v>
      </c>
      <c r="F7" s="8" t="s">
        <v>74</v>
      </c>
      <c r="G7" s="8" t="s">
        <v>75</v>
      </c>
      <c r="H7" s="8" t="s">
        <v>76</v>
      </c>
      <c r="I7" s="8" t="s">
        <v>77</v>
      </c>
      <c r="J7" s="8" t="s">
        <v>78</v>
      </c>
      <c r="K7" s="8" t="s">
        <v>79</v>
      </c>
      <c r="L7" s="8" t="s">
        <v>80</v>
      </c>
      <c r="M7" s="8" t="s">
        <v>81</v>
      </c>
      <c r="N7" s="9" t="s">
        <v>82</v>
      </c>
      <c r="O7" s="8" t="s">
        <v>83</v>
      </c>
      <c r="P7" s="8" t="s">
        <v>84</v>
      </c>
      <c r="Q7" s="8" t="s">
        <v>85</v>
      </c>
      <c r="R7" s="8" t="s">
        <v>86</v>
      </c>
      <c r="S7" s="50" t="s">
        <v>87</v>
      </c>
      <c r="T7" s="7" t="s">
        <v>88</v>
      </c>
    </row>
    <row r="8" spans="2:16" ht="33" customHeight="1">
      <c r="B8" s="82">
        <v>7</v>
      </c>
      <c r="C8" s="8" t="s">
        <v>89</v>
      </c>
      <c r="D8" s="8" t="s">
        <v>90</v>
      </c>
      <c r="F8" s="10" t="s">
        <v>91</v>
      </c>
      <c r="G8" s="10" t="s">
        <v>92</v>
      </c>
      <c r="H8" s="10" t="s">
        <v>93</v>
      </c>
      <c r="I8" s="10" t="s">
        <v>94</v>
      </c>
      <c r="J8" s="10" t="s">
        <v>95</v>
      </c>
      <c r="K8" s="10" t="s">
        <v>96</v>
      </c>
      <c r="L8" s="10" t="s">
        <v>97</v>
      </c>
      <c r="P8" s="10" t="s">
        <v>98</v>
      </c>
    </row>
    <row r="9" ht="33" customHeight="1"/>
    <row r="10" spans="5:20" ht="33" customHeight="1">
      <c r="E10" s="84" t="s">
        <v>99</v>
      </c>
      <c r="F10" s="8" t="s">
        <v>100</v>
      </c>
      <c r="G10" s="8" t="s">
        <v>101</v>
      </c>
      <c r="H10" s="8" t="s">
        <v>102</v>
      </c>
      <c r="I10" s="8" t="s">
        <v>103</v>
      </c>
      <c r="J10" s="10" t="s">
        <v>104</v>
      </c>
      <c r="K10" s="8" t="s">
        <v>105</v>
      </c>
      <c r="L10" s="8" t="s">
        <v>106</v>
      </c>
      <c r="M10" s="8" t="s">
        <v>107</v>
      </c>
      <c r="N10" s="8" t="s">
        <v>108</v>
      </c>
      <c r="O10" s="8" t="s">
        <v>109</v>
      </c>
      <c r="P10" s="8" t="s">
        <v>110</v>
      </c>
      <c r="Q10" s="8" t="s">
        <v>111</v>
      </c>
      <c r="R10" s="8" t="s">
        <v>112</v>
      </c>
      <c r="S10" s="8" t="s">
        <v>113</v>
      </c>
      <c r="T10" s="8" t="s">
        <v>114</v>
      </c>
    </row>
    <row r="11" spans="5:20" ht="33" customHeight="1">
      <c r="E11" s="84" t="s">
        <v>115</v>
      </c>
      <c r="F11" s="8" t="s">
        <v>116</v>
      </c>
      <c r="G11" s="8" t="s">
        <v>117</v>
      </c>
      <c r="H11" s="8" t="s">
        <v>118</v>
      </c>
      <c r="I11" s="8" t="s">
        <v>119</v>
      </c>
      <c r="J11" s="10" t="s">
        <v>120</v>
      </c>
      <c r="K11" s="10" t="s">
        <v>121</v>
      </c>
      <c r="L11" s="10" t="s">
        <v>122</v>
      </c>
      <c r="M11" s="10" t="s">
        <v>123</v>
      </c>
      <c r="N11" s="10" t="s">
        <v>124</v>
      </c>
      <c r="O11" s="10" t="s">
        <v>125</v>
      </c>
      <c r="P11" s="10" t="s">
        <v>126</v>
      </c>
      <c r="Q11" s="10" t="s">
        <v>127</v>
      </c>
      <c r="R11" s="10" t="s">
        <v>128</v>
      </c>
      <c r="S11" s="10" t="s">
        <v>129</v>
      </c>
      <c r="T11" s="10" t="s">
        <v>130</v>
      </c>
    </row>
  </sheetData>
  <sheetProtection/>
  <printOptions horizontalCentered="1" verticalCentered="1"/>
  <pageMargins left="0.75" right="0.75" top="1" bottom="1" header="0.5" footer="0.5"/>
  <pageSetup fitToHeight="1" fitToWidth="1" horizontalDpi="120" verticalDpi="120" orientation="landscape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2"/>
  <sheetViews>
    <sheetView showGridLines="0" zoomScale="75" zoomScaleNormal="75" zoomScalePageLayoutView="0" workbookViewId="0" topLeftCell="A6">
      <selection activeCell="S33" sqref="S33"/>
    </sheetView>
  </sheetViews>
  <sheetFormatPr defaultColWidth="3.625" defaultRowHeight="19.5" customHeight="1"/>
  <cols>
    <col min="1" max="1" width="2.625" style="54" customWidth="1"/>
    <col min="2" max="2" width="4.125" style="90" customWidth="1"/>
    <col min="3" max="20" width="5.625" style="54" customWidth="1"/>
    <col min="21" max="16384" width="3.625" style="54" customWidth="1"/>
  </cols>
  <sheetData>
    <row r="1" ht="18" customHeight="1"/>
    <row r="2" spans="6:12" ht="18" customHeight="1">
      <c r="F2"/>
      <c r="G2"/>
      <c r="H2"/>
      <c r="I2"/>
      <c r="J2"/>
      <c r="K2"/>
      <c r="L2"/>
    </row>
    <row r="3" spans="3:20" ht="13.5" customHeight="1">
      <c r="C3" s="185" t="s">
        <v>0</v>
      </c>
      <c r="D3" s="185"/>
      <c r="E3"/>
      <c r="F3"/>
      <c r="G3"/>
      <c r="H3"/>
      <c r="I3"/>
      <c r="J3"/>
      <c r="K3"/>
      <c r="L3"/>
      <c r="M3"/>
      <c r="N3"/>
      <c r="O3" s="185"/>
      <c r="P3" s="185"/>
      <c r="Q3" s="185"/>
      <c r="R3" s="185"/>
      <c r="S3" s="185"/>
      <c r="T3" s="186" t="s">
        <v>1</v>
      </c>
    </row>
    <row r="4" spans="2:20" s="131" customFormat="1" ht="18" customHeight="1">
      <c r="B4" s="181"/>
      <c r="C4" s="139">
        <v>1</v>
      </c>
      <c r="D4" s="140"/>
      <c r="E4" s="140"/>
      <c r="F4" s="114"/>
      <c r="G4" s="114"/>
      <c r="H4" s="114"/>
      <c r="I4"/>
      <c r="J4" s="115" t="s">
        <v>131</v>
      </c>
      <c r="K4" s="114"/>
      <c r="L4" s="114"/>
      <c r="M4" s="140"/>
      <c r="N4" s="140"/>
      <c r="O4" s="140"/>
      <c r="P4" s="140"/>
      <c r="Q4" s="140"/>
      <c r="R4" s="140"/>
      <c r="S4" s="141"/>
      <c r="T4" s="142">
        <v>2</v>
      </c>
    </row>
    <row r="5" spans="2:20" s="132" customFormat="1" ht="15.75">
      <c r="B5" s="182">
        <v>1</v>
      </c>
      <c r="C5" s="133" t="s">
        <v>2</v>
      </c>
      <c r="D5" s="134"/>
      <c r="E5" s="134"/>
      <c r="F5" s="135"/>
      <c r="G5" s="136"/>
      <c r="H5" s="136"/>
      <c r="I5" s="136"/>
      <c r="J5" s="136"/>
      <c r="K5" s="136"/>
      <c r="L5" s="136"/>
      <c r="M5" s="136"/>
      <c r="N5" s="134"/>
      <c r="O5" s="134"/>
      <c r="P5" s="134"/>
      <c r="Q5" s="134"/>
      <c r="R5" s="134"/>
      <c r="S5" s="137"/>
      <c r="T5" s="138" t="s">
        <v>9</v>
      </c>
    </row>
    <row r="6" spans="2:20" s="117" customFormat="1" ht="18" customHeight="1">
      <c r="B6" s="183"/>
      <c r="C6" s="121">
        <v>1.00797</v>
      </c>
      <c r="D6" s="185" t="s">
        <v>3</v>
      </c>
      <c r="O6" s="186" t="s">
        <v>4</v>
      </c>
      <c r="P6" s="186" t="s">
        <v>5</v>
      </c>
      <c r="Q6" s="186" t="s">
        <v>6</v>
      </c>
      <c r="R6" s="186" t="s">
        <v>7</v>
      </c>
      <c r="S6" s="188" t="s">
        <v>8</v>
      </c>
      <c r="T6" s="123">
        <v>4.026</v>
      </c>
    </row>
    <row r="7" spans="2:20" s="131" customFormat="1" ht="18" customHeight="1">
      <c r="B7" s="181"/>
      <c r="C7" s="143">
        <v>3</v>
      </c>
      <c r="D7" s="144">
        <v>4</v>
      </c>
      <c r="E7" s="140"/>
      <c r="F7" s="145"/>
      <c r="G7" s="146"/>
      <c r="H7" s="146"/>
      <c r="I7" s="146"/>
      <c r="J7" s="146"/>
      <c r="K7" s="146"/>
      <c r="L7" s="146"/>
      <c r="M7" s="146"/>
      <c r="N7" s="141"/>
      <c r="O7" s="147">
        <v>5</v>
      </c>
      <c r="P7" s="147">
        <v>6</v>
      </c>
      <c r="Q7" s="142">
        <v>7</v>
      </c>
      <c r="R7" s="142">
        <v>8</v>
      </c>
      <c r="S7" s="142">
        <v>9</v>
      </c>
      <c r="T7" s="148">
        <v>10</v>
      </c>
    </row>
    <row r="8" spans="2:20" s="132" customFormat="1" ht="15.75">
      <c r="B8" s="182">
        <v>2</v>
      </c>
      <c r="C8" s="159" t="s">
        <v>10</v>
      </c>
      <c r="D8" s="160" t="s">
        <v>11</v>
      </c>
      <c r="E8" s="134"/>
      <c r="F8" s="161"/>
      <c r="G8" s="136"/>
      <c r="H8" s="136"/>
      <c r="I8" s="136"/>
      <c r="J8" s="136"/>
      <c r="K8" s="136"/>
      <c r="L8" s="136"/>
      <c r="M8" s="136"/>
      <c r="N8" s="137"/>
      <c r="O8" s="162" t="s">
        <v>12</v>
      </c>
      <c r="P8" s="162" t="s">
        <v>13</v>
      </c>
      <c r="Q8" s="138" t="s">
        <v>14</v>
      </c>
      <c r="R8" s="138" t="s">
        <v>15</v>
      </c>
      <c r="S8" s="138" t="s">
        <v>16</v>
      </c>
      <c r="T8" s="138" t="s">
        <v>17</v>
      </c>
    </row>
    <row r="9" spans="2:20" s="118" customFormat="1" ht="18" customHeight="1">
      <c r="B9" s="183"/>
      <c r="C9" s="122">
        <v>6.941</v>
      </c>
      <c r="D9" s="122">
        <v>9.01218</v>
      </c>
      <c r="E9" s="119"/>
      <c r="F9" s="119"/>
      <c r="G9" s="119"/>
      <c r="H9" s="119"/>
      <c r="I9" s="119"/>
      <c r="J9" s="119"/>
      <c r="K9" s="119"/>
      <c r="L9" s="119"/>
      <c r="M9" s="119"/>
      <c r="N9" s="126"/>
      <c r="O9" s="125">
        <v>10.81</v>
      </c>
      <c r="P9" s="125">
        <v>12.011</v>
      </c>
      <c r="Q9" s="124">
        <v>14.0067</v>
      </c>
      <c r="R9" s="124">
        <v>15.9998</v>
      </c>
      <c r="S9" s="124">
        <v>18.9984</v>
      </c>
      <c r="T9" s="124">
        <v>20.179</v>
      </c>
    </row>
    <row r="10" spans="2:20" s="131" customFormat="1" ht="18" customHeight="1">
      <c r="B10" s="181"/>
      <c r="C10" s="144">
        <v>11</v>
      </c>
      <c r="D10" s="144">
        <v>12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1"/>
      <c r="O10" s="147">
        <v>13</v>
      </c>
      <c r="P10" s="147">
        <v>14</v>
      </c>
      <c r="Q10" s="147">
        <v>15</v>
      </c>
      <c r="R10" s="147">
        <v>16</v>
      </c>
      <c r="S10" s="142">
        <v>17</v>
      </c>
      <c r="T10" s="148">
        <v>18</v>
      </c>
    </row>
    <row r="11" spans="2:20" s="132" customFormat="1" ht="15.75">
      <c r="B11" s="182">
        <v>3</v>
      </c>
      <c r="C11" s="160" t="s">
        <v>18</v>
      </c>
      <c r="D11" s="160" t="s">
        <v>19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7"/>
      <c r="O11" s="162" t="s">
        <v>30</v>
      </c>
      <c r="P11" s="162" t="s">
        <v>31</v>
      </c>
      <c r="Q11" s="162" t="s">
        <v>32</v>
      </c>
      <c r="R11" s="162" t="s">
        <v>33</v>
      </c>
      <c r="S11" s="138" t="s">
        <v>34</v>
      </c>
      <c r="T11" s="138" t="s">
        <v>35</v>
      </c>
    </row>
    <row r="12" spans="2:20" s="116" customFormat="1" ht="18" customHeight="1">
      <c r="B12" s="183"/>
      <c r="C12" s="122">
        <v>22.9096</v>
      </c>
      <c r="D12" s="122">
        <v>24.305</v>
      </c>
      <c r="E12" s="186" t="s">
        <v>20</v>
      </c>
      <c r="F12" s="186" t="s">
        <v>21</v>
      </c>
      <c r="G12" s="186" t="s">
        <v>22</v>
      </c>
      <c r="H12" s="186" t="s">
        <v>23</v>
      </c>
      <c r="I12" s="186" t="s">
        <v>24</v>
      </c>
      <c r="J12" s="186" t="s">
        <v>132</v>
      </c>
      <c r="K12" s="187" t="s">
        <v>133</v>
      </c>
      <c r="L12" s="187" t="s">
        <v>134</v>
      </c>
      <c r="M12" s="186" t="s">
        <v>28</v>
      </c>
      <c r="N12" s="188" t="s">
        <v>29</v>
      </c>
      <c r="O12" s="125">
        <v>26.9815</v>
      </c>
      <c r="P12" s="125">
        <v>28.0855</v>
      </c>
      <c r="Q12" s="125">
        <v>30.9738</v>
      </c>
      <c r="R12" s="125">
        <v>32.06</v>
      </c>
      <c r="S12" s="124">
        <v>35.453</v>
      </c>
      <c r="T12" s="124">
        <v>39.948</v>
      </c>
    </row>
    <row r="13" spans="2:20" s="131" customFormat="1" ht="18" customHeight="1">
      <c r="B13" s="181"/>
      <c r="C13" s="144">
        <v>19</v>
      </c>
      <c r="D13" s="144">
        <v>20</v>
      </c>
      <c r="E13" s="149">
        <v>21</v>
      </c>
      <c r="F13" s="149">
        <v>22</v>
      </c>
      <c r="G13" s="149">
        <v>23</v>
      </c>
      <c r="H13" s="149">
        <v>24</v>
      </c>
      <c r="I13" s="149">
        <v>25</v>
      </c>
      <c r="J13" s="149">
        <v>26</v>
      </c>
      <c r="K13" s="149">
        <v>27</v>
      </c>
      <c r="L13" s="149">
        <v>28</v>
      </c>
      <c r="M13" s="149">
        <v>29</v>
      </c>
      <c r="N13" s="149">
        <v>30</v>
      </c>
      <c r="O13" s="149">
        <v>31</v>
      </c>
      <c r="P13" s="149">
        <v>32</v>
      </c>
      <c r="Q13" s="149">
        <v>33</v>
      </c>
      <c r="R13" s="149">
        <v>34</v>
      </c>
      <c r="S13" s="150">
        <v>35</v>
      </c>
      <c r="T13" s="151">
        <v>36</v>
      </c>
    </row>
    <row r="14" spans="2:20" s="132" customFormat="1" ht="15.75">
      <c r="B14" s="182">
        <v>4</v>
      </c>
      <c r="C14" s="160" t="s">
        <v>36</v>
      </c>
      <c r="D14" s="160" t="s">
        <v>37</v>
      </c>
      <c r="E14" s="160" t="s">
        <v>38</v>
      </c>
      <c r="F14" s="160" t="s">
        <v>39</v>
      </c>
      <c r="G14" s="160" t="s">
        <v>40</v>
      </c>
      <c r="H14" s="160" t="s">
        <v>41</v>
      </c>
      <c r="I14" s="160" t="s">
        <v>42</v>
      </c>
      <c r="J14" s="160" t="s">
        <v>43</v>
      </c>
      <c r="K14" s="160" t="s">
        <v>44</v>
      </c>
      <c r="L14" s="160" t="s">
        <v>45</v>
      </c>
      <c r="M14" s="160" t="s">
        <v>46</v>
      </c>
      <c r="N14" s="160" t="s">
        <v>47</v>
      </c>
      <c r="O14" s="160" t="s">
        <v>48</v>
      </c>
      <c r="P14" s="160" t="s">
        <v>49</v>
      </c>
      <c r="Q14" s="160" t="s">
        <v>50</v>
      </c>
      <c r="R14" s="160" t="s">
        <v>51</v>
      </c>
      <c r="S14" s="163" t="s">
        <v>52</v>
      </c>
      <c r="T14" s="164" t="s">
        <v>53</v>
      </c>
    </row>
    <row r="15" spans="1:20" s="116" customFormat="1" ht="18" customHeight="1">
      <c r="A15" s="118"/>
      <c r="B15" s="183"/>
      <c r="C15" s="122">
        <v>39.0983</v>
      </c>
      <c r="D15" s="122">
        <v>40.08</v>
      </c>
      <c r="E15" s="125">
        <v>44.9559</v>
      </c>
      <c r="F15" s="125">
        <v>47.88</v>
      </c>
      <c r="G15" s="125">
        <v>50.9415</v>
      </c>
      <c r="H15" s="125">
        <v>51.996</v>
      </c>
      <c r="I15" s="125">
        <v>54.938</v>
      </c>
      <c r="J15" s="125">
        <v>55.847</v>
      </c>
      <c r="K15" s="125">
        <v>58.9332</v>
      </c>
      <c r="L15" s="125">
        <v>58.69</v>
      </c>
      <c r="M15" s="125">
        <v>63.546</v>
      </c>
      <c r="N15" s="125">
        <v>65.39</v>
      </c>
      <c r="O15" s="125">
        <v>69.72</v>
      </c>
      <c r="P15" s="125">
        <v>72.59</v>
      </c>
      <c r="Q15" s="125">
        <v>74.9216</v>
      </c>
      <c r="R15" s="125">
        <v>78.96</v>
      </c>
      <c r="S15" s="129">
        <v>79.904</v>
      </c>
      <c r="T15" s="124">
        <v>83.8</v>
      </c>
    </row>
    <row r="16" spans="2:20" s="131" customFormat="1" ht="18" customHeight="1">
      <c r="B16" s="181"/>
      <c r="C16" s="144">
        <v>37</v>
      </c>
      <c r="D16" s="144">
        <v>38</v>
      </c>
      <c r="E16" s="149">
        <v>39</v>
      </c>
      <c r="F16" s="149">
        <v>40</v>
      </c>
      <c r="G16" s="149">
        <v>41</v>
      </c>
      <c r="H16" s="149">
        <v>42</v>
      </c>
      <c r="I16" s="152">
        <v>43</v>
      </c>
      <c r="J16" s="149">
        <v>44</v>
      </c>
      <c r="K16" s="149">
        <v>45</v>
      </c>
      <c r="L16" s="149">
        <v>46</v>
      </c>
      <c r="M16" s="149">
        <v>47</v>
      </c>
      <c r="N16" s="149">
        <v>48</v>
      </c>
      <c r="O16" s="149">
        <v>49</v>
      </c>
      <c r="P16" s="149">
        <v>50</v>
      </c>
      <c r="Q16" s="149">
        <v>51</v>
      </c>
      <c r="R16" s="149">
        <v>52</v>
      </c>
      <c r="S16" s="149">
        <v>53</v>
      </c>
      <c r="T16" s="153">
        <v>54</v>
      </c>
    </row>
    <row r="17" spans="2:20" s="132" customFormat="1" ht="15.75">
      <c r="B17" s="182">
        <v>5</v>
      </c>
      <c r="C17" s="160" t="s">
        <v>54</v>
      </c>
      <c r="D17" s="160" t="s">
        <v>55</v>
      </c>
      <c r="E17" s="160" t="s">
        <v>56</v>
      </c>
      <c r="F17" s="160" t="s">
        <v>57</v>
      </c>
      <c r="G17" s="160" t="s">
        <v>58</v>
      </c>
      <c r="H17" s="160" t="s">
        <v>59</v>
      </c>
      <c r="I17" s="165" t="s">
        <v>60</v>
      </c>
      <c r="J17" s="160" t="s">
        <v>61</v>
      </c>
      <c r="K17" s="160" t="s">
        <v>62</v>
      </c>
      <c r="L17" s="160" t="s">
        <v>63</v>
      </c>
      <c r="M17" s="160" t="s">
        <v>64</v>
      </c>
      <c r="N17" s="160" t="s">
        <v>65</v>
      </c>
      <c r="O17" s="160" t="s">
        <v>66</v>
      </c>
      <c r="P17" s="160" t="s">
        <v>67</v>
      </c>
      <c r="Q17" s="160" t="s">
        <v>68</v>
      </c>
      <c r="R17" s="160" t="s">
        <v>69</v>
      </c>
      <c r="S17" s="160" t="s">
        <v>70</v>
      </c>
      <c r="T17" s="164" t="s">
        <v>71</v>
      </c>
    </row>
    <row r="18" spans="1:21" s="116" customFormat="1" ht="18" customHeight="1">
      <c r="A18" s="119"/>
      <c r="B18" s="184"/>
      <c r="C18" s="122">
        <v>85.4678</v>
      </c>
      <c r="D18" s="122">
        <v>87.62</v>
      </c>
      <c r="E18" s="125">
        <v>88.9059</v>
      </c>
      <c r="F18" s="125">
        <v>91.224</v>
      </c>
      <c r="G18" s="125">
        <v>92.9064</v>
      </c>
      <c r="H18" s="125">
        <v>95.94</v>
      </c>
      <c r="I18" s="130" t="s">
        <v>135</v>
      </c>
      <c r="J18" s="125">
        <v>101.07</v>
      </c>
      <c r="K18" s="125">
        <v>102.906</v>
      </c>
      <c r="L18" s="125">
        <v>106.42</v>
      </c>
      <c r="M18" s="125">
        <v>107.868</v>
      </c>
      <c r="N18" s="125">
        <v>112.41</v>
      </c>
      <c r="O18" s="125">
        <v>114.82</v>
      </c>
      <c r="P18" s="125">
        <v>118.71</v>
      </c>
      <c r="Q18" s="125">
        <v>121.75</v>
      </c>
      <c r="R18" s="125">
        <v>127.6</v>
      </c>
      <c r="S18" s="125">
        <v>126.905</v>
      </c>
      <c r="T18" s="124">
        <v>131.29</v>
      </c>
      <c r="U18" s="118"/>
    </row>
    <row r="19" spans="2:20" s="131" customFormat="1" ht="18" customHeight="1">
      <c r="B19" s="181"/>
      <c r="C19" s="144">
        <v>55</v>
      </c>
      <c r="D19" s="144">
        <v>56</v>
      </c>
      <c r="E19" s="141"/>
      <c r="F19" s="147">
        <v>72</v>
      </c>
      <c r="G19" s="147">
        <f aca="true" t="shared" si="0" ref="G19:T19">F19+1</f>
        <v>73</v>
      </c>
      <c r="H19" s="147">
        <f t="shared" si="0"/>
        <v>74</v>
      </c>
      <c r="I19" s="147">
        <f t="shared" si="0"/>
        <v>75</v>
      </c>
      <c r="J19" s="147">
        <f t="shared" si="0"/>
        <v>76</v>
      </c>
      <c r="K19" s="147">
        <f t="shared" si="0"/>
        <v>77</v>
      </c>
      <c r="L19" s="147">
        <f t="shared" si="0"/>
        <v>78</v>
      </c>
      <c r="M19" s="147">
        <f t="shared" si="0"/>
        <v>79</v>
      </c>
      <c r="N19" s="154">
        <f t="shared" si="0"/>
        <v>80</v>
      </c>
      <c r="O19" s="147">
        <f t="shared" si="0"/>
        <v>81</v>
      </c>
      <c r="P19" s="147">
        <f t="shared" si="0"/>
        <v>82</v>
      </c>
      <c r="Q19" s="147">
        <f t="shared" si="0"/>
        <v>83</v>
      </c>
      <c r="R19" s="147">
        <f t="shared" si="0"/>
        <v>84</v>
      </c>
      <c r="S19" s="147">
        <f t="shared" si="0"/>
        <v>85</v>
      </c>
      <c r="T19" s="142">
        <f t="shared" si="0"/>
        <v>86</v>
      </c>
    </row>
    <row r="20" spans="2:20" s="132" customFormat="1" ht="15.75">
      <c r="B20" s="182">
        <v>6</v>
      </c>
      <c r="C20" s="160" t="s">
        <v>72</v>
      </c>
      <c r="D20" s="160" t="s">
        <v>73</v>
      </c>
      <c r="E20" s="137"/>
      <c r="F20" s="162" t="s">
        <v>74</v>
      </c>
      <c r="G20" s="162" t="s">
        <v>75</v>
      </c>
      <c r="H20" s="162" t="s">
        <v>76</v>
      </c>
      <c r="I20" s="162" t="s">
        <v>77</v>
      </c>
      <c r="J20" s="162" t="s">
        <v>78</v>
      </c>
      <c r="K20" s="162" t="s">
        <v>79</v>
      </c>
      <c r="L20" s="162" t="s">
        <v>80</v>
      </c>
      <c r="M20" s="162" t="s">
        <v>81</v>
      </c>
      <c r="N20" s="166" t="s">
        <v>82</v>
      </c>
      <c r="O20" s="162" t="s">
        <v>83</v>
      </c>
      <c r="P20" s="162" t="s">
        <v>84</v>
      </c>
      <c r="Q20" s="162" t="s">
        <v>85</v>
      </c>
      <c r="R20" s="162" t="s">
        <v>86</v>
      </c>
      <c r="S20" s="162" t="s">
        <v>87</v>
      </c>
      <c r="T20" s="138" t="s">
        <v>88</v>
      </c>
    </row>
    <row r="21" spans="1:20" s="116" customFormat="1" ht="18" customHeight="1">
      <c r="A21" s="120"/>
      <c r="B21" s="184"/>
      <c r="C21" s="122">
        <v>132.905</v>
      </c>
      <c r="D21" s="122">
        <v>137.33</v>
      </c>
      <c r="E21" s="126"/>
      <c r="F21" s="125">
        <v>174.89</v>
      </c>
      <c r="G21" s="125">
        <v>180.948</v>
      </c>
      <c r="H21" s="125">
        <v>183.85</v>
      </c>
      <c r="I21" s="125">
        <v>186.207</v>
      </c>
      <c r="J21" s="125">
        <v>190.2</v>
      </c>
      <c r="K21" s="125">
        <v>192.22</v>
      </c>
      <c r="L21" s="125">
        <v>195.08</v>
      </c>
      <c r="M21" s="125">
        <v>196.967</v>
      </c>
      <c r="N21" s="129">
        <v>200.59</v>
      </c>
      <c r="O21" s="125">
        <v>204.383</v>
      </c>
      <c r="P21" s="125">
        <v>207.2</v>
      </c>
      <c r="Q21" s="125">
        <v>208.98</v>
      </c>
      <c r="R21" s="174" t="s">
        <v>136</v>
      </c>
      <c r="S21" s="174" t="s">
        <v>137</v>
      </c>
      <c r="T21" s="175" t="s">
        <v>138</v>
      </c>
    </row>
    <row r="22" spans="2:20" s="131" customFormat="1" ht="18" customHeight="1">
      <c r="B22" s="181"/>
      <c r="C22" s="144">
        <v>87</v>
      </c>
      <c r="D22" s="144">
        <v>88</v>
      </c>
      <c r="E22" s="141"/>
      <c r="F22" s="155">
        <v>104</v>
      </c>
      <c r="G22" s="155">
        <f aca="true" t="shared" si="1" ref="G22:L22">F22+1</f>
        <v>105</v>
      </c>
      <c r="H22" s="155">
        <f t="shared" si="1"/>
        <v>106</v>
      </c>
      <c r="I22" s="155">
        <f t="shared" si="1"/>
        <v>107</v>
      </c>
      <c r="J22" s="155">
        <f t="shared" si="1"/>
        <v>108</v>
      </c>
      <c r="K22" s="155">
        <f t="shared" si="1"/>
        <v>109</v>
      </c>
      <c r="L22" s="155">
        <f t="shared" si="1"/>
        <v>110</v>
      </c>
      <c r="M22" s="140"/>
      <c r="N22" s="140"/>
      <c r="O22" s="140"/>
      <c r="P22" s="221">
        <v>114</v>
      </c>
      <c r="Q22" s="140"/>
      <c r="R22" s="140"/>
      <c r="S22" s="140"/>
      <c r="T22" s="140"/>
    </row>
    <row r="23" spans="2:20" s="132" customFormat="1" ht="15.75">
      <c r="B23" s="182">
        <v>7</v>
      </c>
      <c r="C23" s="167" t="s">
        <v>89</v>
      </c>
      <c r="D23" s="160" t="s">
        <v>90</v>
      </c>
      <c r="E23" s="137"/>
      <c r="F23" s="168" t="s">
        <v>91</v>
      </c>
      <c r="G23" s="169" t="s">
        <v>92</v>
      </c>
      <c r="H23" s="169" t="s">
        <v>93</v>
      </c>
      <c r="I23" s="169" t="s">
        <v>94</v>
      </c>
      <c r="J23" s="169" t="s">
        <v>95</v>
      </c>
      <c r="K23" s="169" t="s">
        <v>96</v>
      </c>
      <c r="L23" s="169" t="s">
        <v>97</v>
      </c>
      <c r="M23" s="134"/>
      <c r="N23" s="134"/>
      <c r="O23" s="134"/>
      <c r="P23" s="165" t="s">
        <v>98</v>
      </c>
      <c r="Q23" s="134"/>
      <c r="R23" s="134"/>
      <c r="S23" s="134"/>
      <c r="T23" s="134"/>
    </row>
    <row r="24" spans="2:16" s="116" customFormat="1" ht="18" customHeight="1">
      <c r="B24" s="183"/>
      <c r="C24" s="176" t="s">
        <v>139</v>
      </c>
      <c r="D24" s="122">
        <v>226.025</v>
      </c>
      <c r="E24" s="127"/>
      <c r="F24" s="177" t="s">
        <v>140</v>
      </c>
      <c r="G24" s="177" t="s">
        <v>141</v>
      </c>
      <c r="H24" s="177" t="s">
        <v>142</v>
      </c>
      <c r="I24" s="177" t="s">
        <v>143</v>
      </c>
      <c r="J24" s="172"/>
      <c r="K24" s="172"/>
      <c r="L24" s="172"/>
      <c r="P24" s="222"/>
    </row>
    <row r="25" spans="3:20" ht="18" customHeight="1">
      <c r="C25" s="116"/>
      <c r="D25" s="114"/>
      <c r="E25" s="114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3:20" s="131" customFormat="1" ht="18" customHeight="1">
      <c r="C26" s="140"/>
      <c r="D26" s="140"/>
      <c r="E26" s="178"/>
      <c r="F26" s="149">
        <v>57</v>
      </c>
      <c r="G26" s="149">
        <f aca="true" t="shared" si="2" ref="G26:T26">F26+1</f>
        <v>58</v>
      </c>
      <c r="H26" s="149">
        <f t="shared" si="2"/>
        <v>59</v>
      </c>
      <c r="I26" s="149">
        <f t="shared" si="2"/>
        <v>60</v>
      </c>
      <c r="J26" s="156">
        <f t="shared" si="2"/>
        <v>61</v>
      </c>
      <c r="K26" s="149">
        <f t="shared" si="2"/>
        <v>62</v>
      </c>
      <c r="L26" s="149">
        <f t="shared" si="2"/>
        <v>63</v>
      </c>
      <c r="M26" s="149">
        <f t="shared" si="2"/>
        <v>64</v>
      </c>
      <c r="N26" s="149">
        <f t="shared" si="2"/>
        <v>65</v>
      </c>
      <c r="O26" s="149">
        <f t="shared" si="2"/>
        <v>66</v>
      </c>
      <c r="P26" s="149">
        <f t="shared" si="2"/>
        <v>67</v>
      </c>
      <c r="Q26" s="149">
        <f t="shared" si="2"/>
        <v>68</v>
      </c>
      <c r="R26" s="149">
        <f t="shared" si="2"/>
        <v>69</v>
      </c>
      <c r="S26" s="149">
        <f t="shared" si="2"/>
        <v>70</v>
      </c>
      <c r="T26" s="149">
        <f t="shared" si="2"/>
        <v>71</v>
      </c>
    </row>
    <row r="27" spans="3:20" s="132" customFormat="1" ht="15.75">
      <c r="C27" s="134"/>
      <c r="D27" s="134"/>
      <c r="E27" s="179">
        <v>6</v>
      </c>
      <c r="F27" s="160" t="s">
        <v>100</v>
      </c>
      <c r="G27" s="160" t="s">
        <v>101</v>
      </c>
      <c r="H27" s="160" t="s">
        <v>102</v>
      </c>
      <c r="I27" s="160" t="s">
        <v>103</v>
      </c>
      <c r="J27" s="165" t="s">
        <v>104</v>
      </c>
      <c r="K27" s="160" t="s">
        <v>105</v>
      </c>
      <c r="L27" s="160" t="s">
        <v>106</v>
      </c>
      <c r="M27" s="160" t="s">
        <v>107</v>
      </c>
      <c r="N27" s="160" t="s">
        <v>108</v>
      </c>
      <c r="O27" s="160" t="s">
        <v>109</v>
      </c>
      <c r="P27" s="160" t="s">
        <v>110</v>
      </c>
      <c r="Q27" s="160" t="s">
        <v>111</v>
      </c>
      <c r="R27" s="160" t="s">
        <v>112</v>
      </c>
      <c r="S27" s="160" t="s">
        <v>113</v>
      </c>
      <c r="T27" s="160" t="s">
        <v>114</v>
      </c>
    </row>
    <row r="28" spans="5:20" s="116" customFormat="1" ht="18" customHeight="1">
      <c r="E28" s="180"/>
      <c r="F28" s="122">
        <v>138.906</v>
      </c>
      <c r="G28" s="122">
        <v>140.12</v>
      </c>
      <c r="H28" s="122">
        <v>140.908</v>
      </c>
      <c r="I28" s="122">
        <v>144.24</v>
      </c>
      <c r="J28" s="173" t="s">
        <v>144</v>
      </c>
      <c r="K28" s="122">
        <v>150.36</v>
      </c>
      <c r="L28" s="122">
        <v>151.96</v>
      </c>
      <c r="M28" s="122">
        <v>157.25</v>
      </c>
      <c r="N28" s="122">
        <v>158.925</v>
      </c>
      <c r="O28" s="122">
        <v>162.5</v>
      </c>
      <c r="P28" s="122">
        <v>164.93</v>
      </c>
      <c r="Q28" s="122">
        <v>167.26</v>
      </c>
      <c r="R28" s="122">
        <v>168.934</v>
      </c>
      <c r="S28" s="122">
        <v>173.04</v>
      </c>
      <c r="T28" s="122">
        <v>174.967</v>
      </c>
    </row>
    <row r="29" spans="1:20" s="157" customFormat="1" ht="18" customHeight="1">
      <c r="A29" s="131"/>
      <c r="C29" s="158"/>
      <c r="D29" s="158"/>
      <c r="E29" s="178"/>
      <c r="F29" s="149">
        <v>89</v>
      </c>
      <c r="G29" s="149">
        <f aca="true" t="shared" si="3" ref="G29:T29">F29+1</f>
        <v>90</v>
      </c>
      <c r="H29" s="149">
        <f t="shared" si="3"/>
        <v>91</v>
      </c>
      <c r="I29" s="149">
        <f t="shared" si="3"/>
        <v>92</v>
      </c>
      <c r="J29" s="156">
        <f t="shared" si="3"/>
        <v>93</v>
      </c>
      <c r="K29" s="156">
        <f t="shared" si="3"/>
        <v>94</v>
      </c>
      <c r="L29" s="156">
        <f t="shared" si="3"/>
        <v>95</v>
      </c>
      <c r="M29" s="156">
        <f t="shared" si="3"/>
        <v>96</v>
      </c>
      <c r="N29" s="156">
        <f t="shared" si="3"/>
        <v>97</v>
      </c>
      <c r="O29" s="156">
        <f t="shared" si="3"/>
        <v>98</v>
      </c>
      <c r="P29" s="156">
        <f t="shared" si="3"/>
        <v>99</v>
      </c>
      <c r="Q29" s="156">
        <f t="shared" si="3"/>
        <v>100</v>
      </c>
      <c r="R29" s="156">
        <f t="shared" si="3"/>
        <v>101</v>
      </c>
      <c r="S29" s="156">
        <f t="shared" si="3"/>
        <v>102</v>
      </c>
      <c r="T29" s="156">
        <f t="shared" si="3"/>
        <v>103</v>
      </c>
    </row>
    <row r="30" spans="1:20" s="170" customFormat="1" ht="15.75">
      <c r="A30" s="132"/>
      <c r="C30" s="135"/>
      <c r="D30" s="135"/>
      <c r="E30" s="179">
        <v>7</v>
      </c>
      <c r="F30" s="160" t="s">
        <v>116</v>
      </c>
      <c r="G30" s="160" t="s">
        <v>117</v>
      </c>
      <c r="H30" s="160" t="s">
        <v>118</v>
      </c>
      <c r="I30" s="160" t="s">
        <v>119</v>
      </c>
      <c r="J30" s="165" t="s">
        <v>120</v>
      </c>
      <c r="K30" s="165" t="s">
        <v>121</v>
      </c>
      <c r="L30" s="165" t="s">
        <v>122</v>
      </c>
      <c r="M30" s="165" t="s">
        <v>123</v>
      </c>
      <c r="N30" s="165" t="s">
        <v>124</v>
      </c>
      <c r="O30" s="165" t="s">
        <v>125</v>
      </c>
      <c r="P30" s="165" t="s">
        <v>126</v>
      </c>
      <c r="Q30" s="165" t="s">
        <v>127</v>
      </c>
      <c r="R30" s="165" t="s">
        <v>128</v>
      </c>
      <c r="S30" s="165" t="s">
        <v>129</v>
      </c>
      <c r="T30" s="165" t="s">
        <v>130</v>
      </c>
    </row>
    <row r="31" spans="5:20" s="116" customFormat="1" ht="18" customHeight="1">
      <c r="E31" s="180"/>
      <c r="F31" s="122">
        <v>227.028</v>
      </c>
      <c r="G31" s="122">
        <v>232.038</v>
      </c>
      <c r="H31" s="122">
        <v>231.036</v>
      </c>
      <c r="I31" s="122">
        <v>238.029</v>
      </c>
      <c r="J31" s="171">
        <v>237.048</v>
      </c>
      <c r="K31" s="173" t="s">
        <v>145</v>
      </c>
      <c r="L31" s="173" t="s">
        <v>146</v>
      </c>
      <c r="M31" s="173" t="s">
        <v>147</v>
      </c>
      <c r="N31" s="173" t="s">
        <v>147</v>
      </c>
      <c r="O31" s="173" t="s">
        <v>148</v>
      </c>
      <c r="P31" s="173" t="s">
        <v>149</v>
      </c>
      <c r="Q31" s="173" t="s">
        <v>150</v>
      </c>
      <c r="R31" s="173" t="s">
        <v>151</v>
      </c>
      <c r="S31" s="173" t="s">
        <v>152</v>
      </c>
      <c r="T31" s="173" t="s">
        <v>153</v>
      </c>
    </row>
    <row r="32" spans="6:20" ht="19.5" customHeight="1"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</sheetData>
  <sheetProtection/>
  <printOptions horizontalCentered="1" verticalCentered="1"/>
  <pageMargins left="0.75" right="0.75" top="1" bottom="1" header="0.5" footer="0.5"/>
  <pageSetup fitToHeight="1" fitToWidth="1" horizontalDpi="120" verticalDpi="120" orientation="landscape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showGridLines="0" tabSelected="1" zoomScale="75" zoomScaleNormal="75" zoomScalePageLayoutView="0" workbookViewId="0" topLeftCell="A1">
      <selection activeCell="G8" sqref="G8"/>
    </sheetView>
  </sheetViews>
  <sheetFormatPr defaultColWidth="3.625" defaultRowHeight="19.5" customHeight="1"/>
  <cols>
    <col min="1" max="1" width="2.625" style="54" customWidth="1"/>
    <col min="2" max="2" width="4.125" style="90" customWidth="1"/>
    <col min="3" max="20" width="5.625" style="54" customWidth="1"/>
    <col min="21" max="16384" width="3.625" style="54" customWidth="1"/>
  </cols>
  <sheetData>
    <row r="1" ht="18" customHeight="1"/>
    <row r="2" spans="6:12" ht="18" customHeight="1">
      <c r="F2"/>
      <c r="G2"/>
      <c r="H2"/>
      <c r="I2"/>
      <c r="J2"/>
      <c r="K2"/>
      <c r="L2"/>
    </row>
    <row r="3" spans="3:20" ht="13.5" customHeight="1">
      <c r="C3" s="185"/>
      <c r="D3" s="185"/>
      <c r="E3"/>
      <c r="F3"/>
      <c r="G3"/>
      <c r="H3"/>
      <c r="I3"/>
      <c r="J3"/>
      <c r="K3"/>
      <c r="L3"/>
      <c r="M3"/>
      <c r="N3"/>
      <c r="O3" s="185"/>
      <c r="P3" s="185"/>
      <c r="Q3" s="185"/>
      <c r="R3" s="185"/>
      <c r="S3" s="185"/>
      <c r="T3" s="186"/>
    </row>
    <row r="4" spans="2:20" s="131" customFormat="1" ht="18" customHeight="1">
      <c r="B4" s="181"/>
      <c r="C4" s="139">
        <v>1</v>
      </c>
      <c r="D4" s="140"/>
      <c r="E4" s="140"/>
      <c r="F4" s="114"/>
      <c r="G4" s="114"/>
      <c r="H4" s="114"/>
      <c r="I4"/>
      <c r="J4" s="115" t="s">
        <v>809</v>
      </c>
      <c r="K4" s="114"/>
      <c r="L4" s="114"/>
      <c r="M4" s="140"/>
      <c r="N4" s="140"/>
      <c r="O4" s="140"/>
      <c r="P4" s="140"/>
      <c r="Q4" s="140"/>
      <c r="R4" s="140"/>
      <c r="S4" s="141"/>
      <c r="T4" s="142">
        <v>2</v>
      </c>
    </row>
    <row r="5" spans="2:20" s="132" customFormat="1" ht="18.75" customHeight="1">
      <c r="B5" s="182"/>
      <c r="C5" s="133" t="s">
        <v>2</v>
      </c>
      <c r="D5" s="134"/>
      <c r="E5" s="134"/>
      <c r="F5" s="135"/>
      <c r="G5" s="136"/>
      <c r="H5" s="136"/>
      <c r="I5" s="136"/>
      <c r="J5" s="136"/>
      <c r="K5" s="136"/>
      <c r="L5" s="136"/>
      <c r="M5" s="136"/>
      <c r="N5" s="134"/>
      <c r="O5" s="134"/>
      <c r="P5" s="134"/>
      <c r="Q5" s="134"/>
      <c r="R5" s="134"/>
      <c r="S5" s="137"/>
      <c r="T5" s="138" t="s">
        <v>9</v>
      </c>
    </row>
    <row r="6" spans="2:20" s="131" customFormat="1" ht="18" customHeight="1">
      <c r="B6" s="181"/>
      <c r="C6" s="143">
        <v>3</v>
      </c>
      <c r="D6" s="144">
        <v>4</v>
      </c>
      <c r="E6" s="140"/>
      <c r="F6" s="145"/>
      <c r="G6" s="146"/>
      <c r="H6" s="146"/>
      <c r="I6" s="146"/>
      <c r="J6" s="146"/>
      <c r="K6" s="146"/>
      <c r="L6" s="146"/>
      <c r="M6" s="146"/>
      <c r="N6" s="141"/>
      <c r="O6" s="144">
        <v>5</v>
      </c>
      <c r="P6" s="144">
        <v>6</v>
      </c>
      <c r="Q6" s="448">
        <v>7</v>
      </c>
      <c r="R6" s="448">
        <v>8</v>
      </c>
      <c r="S6" s="448">
        <v>9</v>
      </c>
      <c r="T6" s="139">
        <v>10</v>
      </c>
    </row>
    <row r="7" spans="2:20" s="132" customFormat="1" ht="18.75" customHeight="1">
      <c r="B7" s="182"/>
      <c r="C7" s="159" t="s">
        <v>10</v>
      </c>
      <c r="D7" s="160" t="s">
        <v>11</v>
      </c>
      <c r="E7" s="134"/>
      <c r="F7" s="161"/>
      <c r="G7" s="136"/>
      <c r="H7" s="136"/>
      <c r="I7" s="136"/>
      <c r="J7" s="136"/>
      <c r="K7" s="136"/>
      <c r="L7" s="136"/>
      <c r="M7" s="136"/>
      <c r="N7" s="137"/>
      <c r="O7" s="442" t="s">
        <v>12</v>
      </c>
      <c r="P7" s="442" t="s">
        <v>13</v>
      </c>
      <c r="Q7" s="447" t="s">
        <v>14</v>
      </c>
      <c r="R7" s="447" t="s">
        <v>15</v>
      </c>
      <c r="S7" s="447" t="s">
        <v>16</v>
      </c>
      <c r="T7" s="447" t="s">
        <v>17</v>
      </c>
    </row>
    <row r="8" spans="2:20" s="131" customFormat="1" ht="18" customHeight="1">
      <c r="B8" s="181"/>
      <c r="C8" s="144">
        <v>11</v>
      </c>
      <c r="D8" s="144">
        <v>12</v>
      </c>
      <c r="E8" s="140"/>
      <c r="F8" s="140"/>
      <c r="G8" s="140"/>
      <c r="H8" s="140"/>
      <c r="I8" s="140"/>
      <c r="J8" s="140"/>
      <c r="K8" s="140"/>
      <c r="L8" s="140"/>
      <c r="M8" s="140"/>
      <c r="N8" s="141"/>
      <c r="O8" s="144">
        <v>13</v>
      </c>
      <c r="P8" s="144">
        <v>14</v>
      </c>
      <c r="Q8" s="144">
        <v>15</v>
      </c>
      <c r="R8" s="144">
        <v>16</v>
      </c>
      <c r="S8" s="448">
        <v>17</v>
      </c>
      <c r="T8" s="139">
        <v>18</v>
      </c>
    </row>
    <row r="9" spans="2:20" s="132" customFormat="1" ht="18.75" customHeight="1">
      <c r="B9" s="182"/>
      <c r="C9" s="160" t="s">
        <v>18</v>
      </c>
      <c r="D9" s="160" t="s">
        <v>19</v>
      </c>
      <c r="E9" s="134"/>
      <c r="F9" s="134"/>
      <c r="G9" s="134"/>
      <c r="H9" s="134"/>
      <c r="I9" s="134"/>
      <c r="J9" s="134"/>
      <c r="K9" s="134"/>
      <c r="L9" s="134"/>
      <c r="M9" s="134"/>
      <c r="N9" s="137"/>
      <c r="O9" s="442" t="s">
        <v>30</v>
      </c>
      <c r="P9" s="442" t="s">
        <v>31</v>
      </c>
      <c r="Q9" s="442" t="s">
        <v>32</v>
      </c>
      <c r="R9" s="442" t="s">
        <v>33</v>
      </c>
      <c r="S9" s="447" t="s">
        <v>34</v>
      </c>
      <c r="T9" s="447" t="s">
        <v>35</v>
      </c>
    </row>
    <row r="10" spans="2:20" s="131" customFormat="1" ht="18" customHeight="1">
      <c r="B10" s="181"/>
      <c r="C10" s="144">
        <v>19</v>
      </c>
      <c r="D10" s="144">
        <v>20</v>
      </c>
      <c r="E10" s="144">
        <v>21</v>
      </c>
      <c r="F10" s="144">
        <v>22</v>
      </c>
      <c r="G10" s="144">
        <v>23</v>
      </c>
      <c r="H10" s="144">
        <v>24</v>
      </c>
      <c r="I10" s="144">
        <v>25</v>
      </c>
      <c r="J10" s="144">
        <v>26</v>
      </c>
      <c r="K10" s="144">
        <v>27</v>
      </c>
      <c r="L10" s="144">
        <v>28</v>
      </c>
      <c r="M10" s="144">
        <v>29</v>
      </c>
      <c r="N10" s="144">
        <v>30</v>
      </c>
      <c r="O10" s="144">
        <v>31</v>
      </c>
      <c r="P10" s="144">
        <v>32</v>
      </c>
      <c r="Q10" s="144">
        <v>33</v>
      </c>
      <c r="R10" s="144">
        <v>34</v>
      </c>
      <c r="S10" s="445">
        <v>35</v>
      </c>
      <c r="T10" s="139">
        <v>36</v>
      </c>
    </row>
    <row r="11" spans="2:20" s="132" customFormat="1" ht="18.75" customHeight="1">
      <c r="B11" s="182"/>
      <c r="C11" s="160" t="s">
        <v>36</v>
      </c>
      <c r="D11" s="160" t="s">
        <v>37</v>
      </c>
      <c r="E11" s="442" t="s">
        <v>38</v>
      </c>
      <c r="F11" s="442" t="s">
        <v>39</v>
      </c>
      <c r="G11" s="442" t="s">
        <v>40</v>
      </c>
      <c r="H11" s="442" t="s">
        <v>41</v>
      </c>
      <c r="I11" s="442" t="s">
        <v>42</v>
      </c>
      <c r="J11" s="442" t="s">
        <v>43</v>
      </c>
      <c r="K11" s="442" t="s">
        <v>44</v>
      </c>
      <c r="L11" s="442" t="s">
        <v>45</v>
      </c>
      <c r="M11" s="442" t="s">
        <v>46</v>
      </c>
      <c r="N11" s="442" t="s">
        <v>47</v>
      </c>
      <c r="O11" s="442" t="s">
        <v>48</v>
      </c>
      <c r="P11" s="442" t="s">
        <v>49</v>
      </c>
      <c r="Q11" s="442" t="s">
        <v>50</v>
      </c>
      <c r="R11" s="442" t="s">
        <v>51</v>
      </c>
      <c r="S11" s="446" t="s">
        <v>52</v>
      </c>
      <c r="T11" s="447" t="s">
        <v>53</v>
      </c>
    </row>
    <row r="12" spans="2:20" s="131" customFormat="1" ht="18" customHeight="1">
      <c r="B12" s="181"/>
      <c r="C12" s="144">
        <v>37</v>
      </c>
      <c r="D12" s="144">
        <v>38</v>
      </c>
      <c r="E12" s="144">
        <v>39</v>
      </c>
      <c r="F12" s="144">
        <v>40</v>
      </c>
      <c r="G12" s="144">
        <v>41</v>
      </c>
      <c r="H12" s="144">
        <v>42</v>
      </c>
      <c r="I12" s="449">
        <v>43</v>
      </c>
      <c r="J12" s="144">
        <v>44</v>
      </c>
      <c r="K12" s="144">
        <v>45</v>
      </c>
      <c r="L12" s="144">
        <v>46</v>
      </c>
      <c r="M12" s="144">
        <v>47</v>
      </c>
      <c r="N12" s="144">
        <v>48</v>
      </c>
      <c r="O12" s="144">
        <v>49</v>
      </c>
      <c r="P12" s="144">
        <v>50</v>
      </c>
      <c r="Q12" s="144">
        <v>51</v>
      </c>
      <c r="R12" s="144">
        <v>52</v>
      </c>
      <c r="S12" s="144">
        <v>53</v>
      </c>
      <c r="T12" s="448">
        <v>54</v>
      </c>
    </row>
    <row r="13" spans="2:20" s="132" customFormat="1" ht="18.75" customHeight="1">
      <c r="B13" s="182"/>
      <c r="C13" s="160" t="s">
        <v>54</v>
      </c>
      <c r="D13" s="160" t="s">
        <v>55</v>
      </c>
      <c r="E13" s="442" t="s">
        <v>56</v>
      </c>
      <c r="F13" s="442" t="s">
        <v>57</v>
      </c>
      <c r="G13" s="442" t="s">
        <v>58</v>
      </c>
      <c r="H13" s="442" t="s">
        <v>59</v>
      </c>
      <c r="I13" s="443" t="s">
        <v>60</v>
      </c>
      <c r="J13" s="442" t="s">
        <v>61</v>
      </c>
      <c r="K13" s="442" t="s">
        <v>62</v>
      </c>
      <c r="L13" s="442" t="s">
        <v>63</v>
      </c>
      <c r="M13" s="442" t="s">
        <v>64</v>
      </c>
      <c r="N13" s="442" t="s">
        <v>65</v>
      </c>
      <c r="O13" s="442" t="s">
        <v>66</v>
      </c>
      <c r="P13" s="442" t="s">
        <v>67</v>
      </c>
      <c r="Q13" s="442" t="s">
        <v>68</v>
      </c>
      <c r="R13" s="442" t="s">
        <v>69</v>
      </c>
      <c r="S13" s="442" t="s">
        <v>70</v>
      </c>
      <c r="T13" s="447" t="s">
        <v>71</v>
      </c>
    </row>
    <row r="14" spans="2:20" s="131" customFormat="1" ht="18" customHeight="1">
      <c r="B14" s="181"/>
      <c r="C14" s="144">
        <v>55</v>
      </c>
      <c r="D14" s="144">
        <v>56</v>
      </c>
      <c r="E14" s="141"/>
      <c r="F14" s="144">
        <v>72</v>
      </c>
      <c r="G14" s="144">
        <f aca="true" t="shared" si="0" ref="G14:T14">F14+1</f>
        <v>73</v>
      </c>
      <c r="H14" s="144">
        <f t="shared" si="0"/>
        <v>74</v>
      </c>
      <c r="I14" s="144">
        <f t="shared" si="0"/>
        <v>75</v>
      </c>
      <c r="J14" s="144">
        <f t="shared" si="0"/>
        <v>76</v>
      </c>
      <c r="K14" s="144">
        <f t="shared" si="0"/>
        <v>77</v>
      </c>
      <c r="L14" s="144">
        <f t="shared" si="0"/>
        <v>78</v>
      </c>
      <c r="M14" s="144">
        <f t="shared" si="0"/>
        <v>79</v>
      </c>
      <c r="N14" s="450">
        <f t="shared" si="0"/>
        <v>80</v>
      </c>
      <c r="O14" s="144">
        <f t="shared" si="0"/>
        <v>81</v>
      </c>
      <c r="P14" s="144">
        <f t="shared" si="0"/>
        <v>82</v>
      </c>
      <c r="Q14" s="144">
        <f t="shared" si="0"/>
        <v>83</v>
      </c>
      <c r="R14" s="144">
        <f t="shared" si="0"/>
        <v>84</v>
      </c>
      <c r="S14" s="144">
        <f t="shared" si="0"/>
        <v>85</v>
      </c>
      <c r="T14" s="448">
        <f t="shared" si="0"/>
        <v>86</v>
      </c>
    </row>
    <row r="15" spans="2:20" s="132" customFormat="1" ht="18.75" customHeight="1">
      <c r="B15" s="182"/>
      <c r="C15" s="160" t="s">
        <v>72</v>
      </c>
      <c r="D15" s="160" t="s">
        <v>73</v>
      </c>
      <c r="E15" s="137" t="s">
        <v>807</v>
      </c>
      <c r="F15" s="442" t="s">
        <v>74</v>
      </c>
      <c r="G15" s="442" t="s">
        <v>75</v>
      </c>
      <c r="H15" s="442" t="s">
        <v>76</v>
      </c>
      <c r="I15" s="442" t="s">
        <v>77</v>
      </c>
      <c r="J15" s="442" t="s">
        <v>78</v>
      </c>
      <c r="K15" s="442" t="s">
        <v>79</v>
      </c>
      <c r="L15" s="442" t="s">
        <v>80</v>
      </c>
      <c r="M15" s="442" t="s">
        <v>81</v>
      </c>
      <c r="N15" s="446" t="s">
        <v>82</v>
      </c>
      <c r="O15" s="442" t="s">
        <v>83</v>
      </c>
      <c r="P15" s="442" t="s">
        <v>84</v>
      </c>
      <c r="Q15" s="442" t="s">
        <v>85</v>
      </c>
      <c r="R15" s="442" t="s">
        <v>86</v>
      </c>
      <c r="S15" s="442" t="s">
        <v>87</v>
      </c>
      <c r="T15" s="447" t="s">
        <v>88</v>
      </c>
    </row>
    <row r="16" spans="2:20" s="131" customFormat="1" ht="18" customHeight="1">
      <c r="B16" s="181"/>
      <c r="C16" s="144">
        <v>87</v>
      </c>
      <c r="D16" s="144">
        <v>88</v>
      </c>
      <c r="E16" s="141"/>
      <c r="F16" s="221">
        <v>104</v>
      </c>
      <c r="G16" s="221">
        <f>F16+1</f>
        <v>105</v>
      </c>
      <c r="H16" s="221">
        <f>G16+1</f>
        <v>106</v>
      </c>
      <c r="I16" s="221">
        <f>H16+1</f>
        <v>107</v>
      </c>
      <c r="J16" s="221">
        <f>I16+1</f>
        <v>108</v>
      </c>
      <c r="K16" s="221">
        <f>J16+1</f>
        <v>109</v>
      </c>
      <c r="L16" s="452"/>
      <c r="M16" s="452"/>
      <c r="N16" s="452"/>
      <c r="O16" s="452"/>
      <c r="P16" s="452"/>
      <c r="Q16" s="452"/>
      <c r="R16" s="452"/>
      <c r="S16" s="452"/>
      <c r="T16" s="452"/>
    </row>
    <row r="17" spans="2:20" s="132" customFormat="1" ht="18.75" customHeight="1">
      <c r="B17" s="182"/>
      <c r="C17" s="444" t="s">
        <v>89</v>
      </c>
      <c r="D17" s="442" t="s">
        <v>90</v>
      </c>
      <c r="E17" s="137" t="s">
        <v>808</v>
      </c>
      <c r="F17" s="451" t="s">
        <v>91</v>
      </c>
      <c r="G17" s="443" t="s">
        <v>92</v>
      </c>
      <c r="H17" s="443" t="s">
        <v>93</v>
      </c>
      <c r="I17" s="443" t="s">
        <v>94</v>
      </c>
      <c r="J17" s="443" t="s">
        <v>95</v>
      </c>
      <c r="K17" s="443" t="s">
        <v>96</v>
      </c>
      <c r="L17" s="453"/>
      <c r="M17" s="453"/>
      <c r="N17" s="453"/>
      <c r="O17" s="453"/>
      <c r="P17" s="453"/>
      <c r="Q17" s="453"/>
      <c r="R17" s="453"/>
      <c r="S17" s="453"/>
      <c r="T17" s="453"/>
    </row>
    <row r="18" spans="3:20" ht="18" customHeight="1">
      <c r="C18" s="116"/>
      <c r="D18" s="114"/>
      <c r="E18" s="114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3:20" s="131" customFormat="1" ht="18" customHeight="1">
      <c r="C19" s="140"/>
      <c r="D19" s="140"/>
      <c r="E19" s="178"/>
      <c r="F19" s="144">
        <v>57</v>
      </c>
      <c r="G19" s="144">
        <f aca="true" t="shared" si="1" ref="G19:T19">F19+1</f>
        <v>58</v>
      </c>
      <c r="H19" s="144">
        <f t="shared" si="1"/>
        <v>59</v>
      </c>
      <c r="I19" s="144">
        <f t="shared" si="1"/>
        <v>60</v>
      </c>
      <c r="J19" s="221">
        <f t="shared" si="1"/>
        <v>61</v>
      </c>
      <c r="K19" s="144">
        <f t="shared" si="1"/>
        <v>62</v>
      </c>
      <c r="L19" s="144">
        <f t="shared" si="1"/>
        <v>63</v>
      </c>
      <c r="M19" s="144">
        <f t="shared" si="1"/>
        <v>64</v>
      </c>
      <c r="N19" s="144">
        <f t="shared" si="1"/>
        <v>65</v>
      </c>
      <c r="O19" s="144">
        <f t="shared" si="1"/>
        <v>66</v>
      </c>
      <c r="P19" s="144">
        <f t="shared" si="1"/>
        <v>67</v>
      </c>
      <c r="Q19" s="144">
        <f t="shared" si="1"/>
        <v>68</v>
      </c>
      <c r="R19" s="144">
        <f t="shared" si="1"/>
        <v>69</v>
      </c>
      <c r="S19" s="144">
        <f t="shared" si="1"/>
        <v>70</v>
      </c>
      <c r="T19" s="144">
        <f t="shared" si="1"/>
        <v>71</v>
      </c>
    </row>
    <row r="20" spans="3:20" s="132" customFormat="1" ht="18.75" customHeight="1">
      <c r="C20" s="134"/>
      <c r="D20" s="134"/>
      <c r="E20" s="440" t="s">
        <v>807</v>
      </c>
      <c r="F20" s="442" t="s">
        <v>100</v>
      </c>
      <c r="G20" s="442" t="s">
        <v>101</v>
      </c>
      <c r="H20" s="442" t="s">
        <v>102</v>
      </c>
      <c r="I20" s="442" t="s">
        <v>103</v>
      </c>
      <c r="J20" s="443" t="s">
        <v>104</v>
      </c>
      <c r="K20" s="442" t="s">
        <v>105</v>
      </c>
      <c r="L20" s="442" t="s">
        <v>106</v>
      </c>
      <c r="M20" s="442" t="s">
        <v>107</v>
      </c>
      <c r="N20" s="442" t="s">
        <v>108</v>
      </c>
      <c r="O20" s="442" t="s">
        <v>109</v>
      </c>
      <c r="P20" s="442" t="s">
        <v>110</v>
      </c>
      <c r="Q20" s="442" t="s">
        <v>111</v>
      </c>
      <c r="R20" s="442" t="s">
        <v>112</v>
      </c>
      <c r="S20" s="442" t="s">
        <v>113</v>
      </c>
      <c r="T20" s="442" t="s">
        <v>114</v>
      </c>
    </row>
    <row r="21" spans="1:20" s="157" customFormat="1" ht="18" customHeight="1">
      <c r="A21" s="131"/>
      <c r="C21" s="158"/>
      <c r="D21" s="158"/>
      <c r="E21" s="441"/>
      <c r="F21" s="144">
        <v>89</v>
      </c>
      <c r="G21" s="144">
        <f aca="true" t="shared" si="2" ref="G21:T21">F21+1</f>
        <v>90</v>
      </c>
      <c r="H21" s="144">
        <f t="shared" si="2"/>
        <v>91</v>
      </c>
      <c r="I21" s="144">
        <f t="shared" si="2"/>
        <v>92</v>
      </c>
      <c r="J21" s="221">
        <f t="shared" si="2"/>
        <v>93</v>
      </c>
      <c r="K21" s="221">
        <f t="shared" si="2"/>
        <v>94</v>
      </c>
      <c r="L21" s="221">
        <f t="shared" si="2"/>
        <v>95</v>
      </c>
      <c r="M21" s="221">
        <f t="shared" si="2"/>
        <v>96</v>
      </c>
      <c r="N21" s="221">
        <f t="shared" si="2"/>
        <v>97</v>
      </c>
      <c r="O21" s="221">
        <f t="shared" si="2"/>
        <v>98</v>
      </c>
      <c r="P21" s="221">
        <f t="shared" si="2"/>
        <v>99</v>
      </c>
      <c r="Q21" s="221">
        <f t="shared" si="2"/>
        <v>100</v>
      </c>
      <c r="R21" s="221">
        <f t="shared" si="2"/>
        <v>101</v>
      </c>
      <c r="S21" s="221">
        <f t="shared" si="2"/>
        <v>102</v>
      </c>
      <c r="T21" s="221">
        <f t="shared" si="2"/>
        <v>103</v>
      </c>
    </row>
    <row r="22" spans="1:20" s="170" customFormat="1" ht="18.75" customHeight="1">
      <c r="A22" s="132"/>
      <c r="C22" s="135"/>
      <c r="D22" s="135"/>
      <c r="E22" s="440" t="s">
        <v>808</v>
      </c>
      <c r="F22" s="442" t="s">
        <v>116</v>
      </c>
      <c r="G22" s="442" t="s">
        <v>117</v>
      </c>
      <c r="H22" s="442" t="s">
        <v>118</v>
      </c>
      <c r="I22" s="442" t="s">
        <v>119</v>
      </c>
      <c r="J22" s="443" t="s">
        <v>120</v>
      </c>
      <c r="K22" s="443" t="s">
        <v>121</v>
      </c>
      <c r="L22" s="443" t="s">
        <v>122</v>
      </c>
      <c r="M22" s="443" t="s">
        <v>123</v>
      </c>
      <c r="N22" s="443" t="s">
        <v>124</v>
      </c>
      <c r="O22" s="443" t="s">
        <v>125</v>
      </c>
      <c r="P22" s="443" t="s">
        <v>126</v>
      </c>
      <c r="Q22" s="443" t="s">
        <v>127</v>
      </c>
      <c r="R22" s="443" t="s">
        <v>128</v>
      </c>
      <c r="S22" s="443" t="s">
        <v>129</v>
      </c>
      <c r="T22" s="443" t="s">
        <v>130</v>
      </c>
    </row>
    <row r="23" spans="6:20" ht="19.5" customHeight="1"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</sheetData>
  <sheetProtection/>
  <printOptions horizontalCentered="1" verticalCentered="1"/>
  <pageMargins left="0.75" right="0.75" top="1" bottom="1" header="0.5" footer="0.5"/>
  <pageSetup fitToHeight="1" fitToWidth="1" horizontalDpi="120" verticalDpi="12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1"/>
  <sheetViews>
    <sheetView showGridLines="0" zoomScale="75" zoomScaleNormal="75" zoomScalePageLayoutView="0" workbookViewId="0" topLeftCell="A1">
      <selection activeCell="A1" sqref="A1"/>
    </sheetView>
  </sheetViews>
  <sheetFormatPr defaultColWidth="3.625" defaultRowHeight="19.5" customHeight="1"/>
  <cols>
    <col min="1" max="1" width="2.625" style="1" customWidth="1"/>
    <col min="2" max="2" width="4.125" style="88" customWidth="1"/>
    <col min="3" max="20" width="5.625" style="1" customWidth="1"/>
    <col min="21" max="16384" width="3.625" style="1" customWidth="1"/>
  </cols>
  <sheetData>
    <row r="1" spans="3:20" ht="19.5" customHeight="1">
      <c r="C1" s="189"/>
      <c r="T1" s="189"/>
    </row>
    <row r="2" spans="2:20" ht="33" customHeight="1">
      <c r="B2" s="82"/>
      <c r="C2" s="259" t="s">
        <v>2</v>
      </c>
      <c r="D2" s="189"/>
      <c r="O2" s="189"/>
      <c r="P2" s="189"/>
      <c r="Q2" s="189"/>
      <c r="R2" s="189"/>
      <c r="S2" s="189"/>
      <c r="T2" s="259" t="s">
        <v>9</v>
      </c>
    </row>
    <row r="3" spans="2:20" ht="33" customHeight="1" thickBot="1">
      <c r="B3" s="82"/>
      <c r="C3" s="262" t="s">
        <v>10</v>
      </c>
      <c r="D3" s="260" t="s">
        <v>11</v>
      </c>
      <c r="H3" s="1" t="s">
        <v>590</v>
      </c>
      <c r="O3" s="266" t="s">
        <v>12</v>
      </c>
      <c r="P3" s="260" t="s">
        <v>13</v>
      </c>
      <c r="Q3" s="259" t="s">
        <v>14</v>
      </c>
      <c r="R3" s="259" t="s">
        <v>15</v>
      </c>
      <c r="S3" s="259" t="s">
        <v>16</v>
      </c>
      <c r="T3" s="259" t="s">
        <v>17</v>
      </c>
    </row>
    <row r="4" spans="2:20" ht="33" customHeight="1" thickBot="1" thickTop="1">
      <c r="B4" s="82"/>
      <c r="C4" s="259" t="s">
        <v>18</v>
      </c>
      <c r="D4" s="262" t="s">
        <v>19</v>
      </c>
      <c r="E4" s="189"/>
      <c r="F4" s="189"/>
      <c r="G4" s="189"/>
      <c r="H4" s="189"/>
      <c r="I4" s="189"/>
      <c r="J4" s="189"/>
      <c r="K4" s="190"/>
      <c r="L4" s="190"/>
      <c r="M4" s="189"/>
      <c r="N4" s="189"/>
      <c r="O4" s="263" t="s">
        <v>30</v>
      </c>
      <c r="P4" s="266" t="s">
        <v>31</v>
      </c>
      <c r="Q4" s="259" t="s">
        <v>32</v>
      </c>
      <c r="R4" s="259" t="s">
        <v>33</v>
      </c>
      <c r="S4" s="259" t="s">
        <v>34</v>
      </c>
      <c r="T4" s="259" t="s">
        <v>35</v>
      </c>
    </row>
    <row r="5" spans="2:20" ht="33" customHeight="1" thickBot="1" thickTop="1">
      <c r="B5" s="82"/>
      <c r="C5" s="259" t="s">
        <v>36</v>
      </c>
      <c r="D5" s="262" t="s">
        <v>37</v>
      </c>
      <c r="E5" s="260" t="s">
        <v>38</v>
      </c>
      <c r="F5" s="260" t="s">
        <v>39</v>
      </c>
      <c r="G5" s="260" t="s">
        <v>40</v>
      </c>
      <c r="H5" s="260" t="s">
        <v>41</v>
      </c>
      <c r="I5" s="260" t="s">
        <v>42</v>
      </c>
      <c r="J5" s="260" t="s">
        <v>43</v>
      </c>
      <c r="K5" s="260" t="s">
        <v>44</v>
      </c>
      <c r="L5" s="260" t="s">
        <v>45</v>
      </c>
      <c r="M5" s="260" t="s">
        <v>46</v>
      </c>
      <c r="N5" s="259" t="s">
        <v>47</v>
      </c>
      <c r="O5" s="262" t="s">
        <v>48</v>
      </c>
      <c r="P5" s="263" t="s">
        <v>49</v>
      </c>
      <c r="Q5" s="265" t="s">
        <v>50</v>
      </c>
      <c r="R5" s="259" t="s">
        <v>51</v>
      </c>
      <c r="S5" s="259" t="s">
        <v>52</v>
      </c>
      <c r="T5" s="259" t="s">
        <v>53</v>
      </c>
    </row>
    <row r="6" spans="2:20" ht="33" customHeight="1" thickBot="1" thickTop="1">
      <c r="B6" s="82"/>
      <c r="C6" s="259" t="s">
        <v>54</v>
      </c>
      <c r="D6" s="262" t="s">
        <v>55</v>
      </c>
      <c r="E6" s="260" t="s">
        <v>56</v>
      </c>
      <c r="F6" s="260" t="s">
        <v>57</v>
      </c>
      <c r="G6" s="260" t="s">
        <v>58</v>
      </c>
      <c r="H6" s="260" t="s">
        <v>59</v>
      </c>
      <c r="I6" s="261" t="s">
        <v>60</v>
      </c>
      <c r="J6" s="260" t="s">
        <v>61</v>
      </c>
      <c r="K6" s="260" t="s">
        <v>62</v>
      </c>
      <c r="L6" s="260" t="s">
        <v>63</v>
      </c>
      <c r="M6" s="262" t="s">
        <v>64</v>
      </c>
      <c r="N6" s="259" t="s">
        <v>65</v>
      </c>
      <c r="O6" s="262" t="s">
        <v>66</v>
      </c>
      <c r="P6" s="262" t="s">
        <v>67</v>
      </c>
      <c r="Q6" s="263" t="s">
        <v>68</v>
      </c>
      <c r="R6" s="265" t="s">
        <v>69</v>
      </c>
      <c r="S6" s="259" t="s">
        <v>70</v>
      </c>
      <c r="T6" s="259" t="s">
        <v>71</v>
      </c>
    </row>
    <row r="7" spans="2:20" ht="33" customHeight="1" thickBot="1" thickTop="1">
      <c r="B7" s="82"/>
      <c r="C7" s="259" t="s">
        <v>72</v>
      </c>
      <c r="D7" s="262" t="s">
        <v>73</v>
      </c>
      <c r="F7" s="260" t="s">
        <v>74</v>
      </c>
      <c r="G7" s="260" t="s">
        <v>75</v>
      </c>
      <c r="H7" s="260" t="s">
        <v>76</v>
      </c>
      <c r="I7" s="260" t="s">
        <v>77</v>
      </c>
      <c r="J7" s="259" t="s">
        <v>78</v>
      </c>
      <c r="K7" s="260" t="s">
        <v>79</v>
      </c>
      <c r="L7" s="260" t="s">
        <v>80</v>
      </c>
      <c r="M7" s="260" t="s">
        <v>81</v>
      </c>
      <c r="N7" s="259" t="s">
        <v>82</v>
      </c>
      <c r="O7" s="262" t="s">
        <v>83</v>
      </c>
      <c r="P7" s="262" t="s">
        <v>84</v>
      </c>
      <c r="Q7" s="259" t="s">
        <v>85</v>
      </c>
      <c r="R7" s="264" t="s">
        <v>86</v>
      </c>
      <c r="S7" s="265" t="s">
        <v>87</v>
      </c>
      <c r="T7" s="259" t="s">
        <v>88</v>
      </c>
    </row>
    <row r="8" spans="2:16" ht="33" customHeight="1" thickTop="1">
      <c r="B8" s="82"/>
      <c r="C8" s="259" t="s">
        <v>89</v>
      </c>
      <c r="D8" s="262" t="s">
        <v>90</v>
      </c>
      <c r="F8" s="261" t="s">
        <v>91</v>
      </c>
      <c r="G8" s="261" t="s">
        <v>92</v>
      </c>
      <c r="H8" s="261" t="s">
        <v>93</v>
      </c>
      <c r="I8" s="261" t="s">
        <v>94</v>
      </c>
      <c r="J8" s="261" t="s">
        <v>95</v>
      </c>
      <c r="K8" s="261" t="s">
        <v>96</v>
      </c>
      <c r="L8" s="261" t="s">
        <v>97</v>
      </c>
      <c r="P8" s="261" t="s">
        <v>98</v>
      </c>
    </row>
    <row r="9" ht="33" customHeight="1"/>
    <row r="10" spans="5:20" ht="33" customHeight="1">
      <c r="E10" s="84"/>
      <c r="F10" s="262" t="s">
        <v>100</v>
      </c>
      <c r="G10" s="262" t="s">
        <v>101</v>
      </c>
      <c r="H10" s="262" t="s">
        <v>102</v>
      </c>
      <c r="I10" s="260" t="s">
        <v>103</v>
      </c>
      <c r="J10" s="261" t="s">
        <v>104</v>
      </c>
      <c r="K10" s="260" t="s">
        <v>105</v>
      </c>
      <c r="L10" s="262" t="s">
        <v>106</v>
      </c>
      <c r="M10" s="260" t="s">
        <v>107</v>
      </c>
      <c r="N10" s="260" t="s">
        <v>108</v>
      </c>
      <c r="O10" s="260" t="s">
        <v>109</v>
      </c>
      <c r="P10" s="260" t="s">
        <v>110</v>
      </c>
      <c r="Q10" s="260" t="s">
        <v>111</v>
      </c>
      <c r="R10" s="260" t="s">
        <v>112</v>
      </c>
      <c r="S10" s="262" t="s">
        <v>113</v>
      </c>
      <c r="T10" s="260" t="s">
        <v>114</v>
      </c>
    </row>
    <row r="11" spans="5:20" ht="33" customHeight="1">
      <c r="E11" s="84"/>
      <c r="F11" s="260" t="s">
        <v>116</v>
      </c>
      <c r="G11" s="260" t="s">
        <v>117</v>
      </c>
      <c r="H11" s="260" t="s">
        <v>118</v>
      </c>
      <c r="I11" s="260" t="s">
        <v>119</v>
      </c>
      <c r="J11" s="261" t="s">
        <v>120</v>
      </c>
      <c r="K11" s="261" t="s">
        <v>121</v>
      </c>
      <c r="L11" s="261" t="s">
        <v>122</v>
      </c>
      <c r="M11" s="261" t="s">
        <v>123</v>
      </c>
      <c r="N11" s="261" t="s">
        <v>124</v>
      </c>
      <c r="O11" s="261" t="s">
        <v>125</v>
      </c>
      <c r="P11" s="261" t="s">
        <v>126</v>
      </c>
      <c r="Q11" s="261" t="s">
        <v>127</v>
      </c>
      <c r="R11" s="261" t="s">
        <v>128</v>
      </c>
      <c r="S11" s="261" t="s">
        <v>129</v>
      </c>
      <c r="T11" s="261" t="s">
        <v>130</v>
      </c>
    </row>
  </sheetData>
  <sheetProtection/>
  <printOptions horizontalCentered="1" verticalCentered="1"/>
  <pageMargins left="0.75" right="0.75" top="1" bottom="1" header="0.5" footer="0.5"/>
  <pageSetup fitToHeight="1" fitToWidth="1" horizontalDpi="120" verticalDpi="120" orientation="landscape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T11"/>
  <sheetViews>
    <sheetView showGridLines="0" zoomScale="150" zoomScaleNormal="150" zoomScalePageLayoutView="0" workbookViewId="0" topLeftCell="A1">
      <selection activeCell="A1" sqref="A1"/>
    </sheetView>
  </sheetViews>
  <sheetFormatPr defaultColWidth="3.625" defaultRowHeight="19.5" customHeight="1"/>
  <cols>
    <col min="1" max="1" width="2.625" style="1" customWidth="1"/>
    <col min="2" max="2" width="1.625" style="1" customWidth="1"/>
    <col min="3" max="16384" width="3.625" style="1" customWidth="1"/>
  </cols>
  <sheetData>
    <row r="1" ht="19.5" customHeight="1" thickBot="1"/>
    <row r="2" spans="2:20" ht="19.5" customHeight="1" thickBot="1" thickTop="1">
      <c r="B2" s="82"/>
      <c r="C2" s="366"/>
      <c r="S2" s="367"/>
      <c r="T2" s="367"/>
    </row>
    <row r="3" spans="2:20" ht="19.5" customHeight="1" thickBot="1" thickTop="1">
      <c r="B3" s="82"/>
      <c r="C3" s="368"/>
      <c r="D3" s="369"/>
      <c r="O3" s="370"/>
      <c r="P3" s="371"/>
      <c r="Q3" s="372"/>
      <c r="R3" s="372"/>
      <c r="S3" s="373"/>
      <c r="T3" s="374"/>
    </row>
    <row r="4" spans="2:20" ht="19.5" customHeight="1" thickBot="1" thickTop="1">
      <c r="B4" s="82"/>
      <c r="C4" s="375"/>
      <c r="D4" s="376"/>
      <c r="O4" s="377"/>
      <c r="P4" s="378"/>
      <c r="Q4" s="34"/>
      <c r="R4" s="391" t="s">
        <v>13</v>
      </c>
      <c r="S4" s="373"/>
      <c r="T4" s="379" t="s">
        <v>709</v>
      </c>
    </row>
    <row r="5" spans="2:20" ht="19.5" customHeight="1" thickBot="1" thickTop="1">
      <c r="B5" s="82"/>
      <c r="C5" s="627" t="s">
        <v>710</v>
      </c>
      <c r="D5" s="628"/>
      <c r="E5" s="368"/>
      <c r="F5" s="371"/>
      <c r="G5" s="371"/>
      <c r="H5" s="371"/>
      <c r="I5" s="371"/>
      <c r="J5" s="371"/>
      <c r="K5" s="371"/>
      <c r="L5" s="371"/>
      <c r="M5" s="371"/>
      <c r="N5" s="371"/>
      <c r="O5" s="34"/>
      <c r="P5" s="34"/>
      <c r="Q5" s="378"/>
      <c r="R5" s="34"/>
      <c r="S5" s="380"/>
      <c r="T5" s="374"/>
    </row>
    <row r="6" spans="2:20" ht="19.5" customHeight="1" thickBot="1" thickTop="1">
      <c r="B6" s="82"/>
      <c r="C6" s="375"/>
      <c r="D6" s="376"/>
      <c r="E6" s="375"/>
      <c r="F6" s="34"/>
      <c r="G6" s="34"/>
      <c r="H6" s="34"/>
      <c r="I6" s="52"/>
      <c r="J6" s="391" t="s">
        <v>12</v>
      </c>
      <c r="K6" s="34"/>
      <c r="L6" s="34"/>
      <c r="M6" s="34"/>
      <c r="N6" s="34"/>
      <c r="O6" s="34"/>
      <c r="P6" s="34"/>
      <c r="Q6" s="34"/>
      <c r="R6" s="378"/>
      <c r="S6" s="376"/>
      <c r="T6" s="374"/>
    </row>
    <row r="7" spans="2:20" ht="19.5" customHeight="1" thickBot="1" thickTop="1">
      <c r="B7" s="82"/>
      <c r="C7" s="375"/>
      <c r="D7" s="376"/>
      <c r="F7" s="34"/>
      <c r="G7" s="34"/>
      <c r="H7" s="34"/>
      <c r="I7" s="34"/>
      <c r="J7" s="34"/>
      <c r="K7" s="34"/>
      <c r="L7" s="34"/>
      <c r="M7" s="34"/>
      <c r="N7" s="381"/>
      <c r="O7" s="34"/>
      <c r="P7" s="34"/>
      <c r="Q7" s="34"/>
      <c r="R7" s="369"/>
      <c r="S7" s="382"/>
      <c r="T7" s="383"/>
    </row>
    <row r="8" spans="2:18" ht="19.5" customHeight="1" thickBot="1" thickTop="1">
      <c r="B8" s="82"/>
      <c r="C8" s="378"/>
      <c r="D8" s="384"/>
      <c r="E8" s="385"/>
      <c r="F8" s="386"/>
      <c r="G8" s="386"/>
      <c r="H8" s="386"/>
      <c r="I8" s="386"/>
      <c r="J8" s="386"/>
      <c r="K8" s="386"/>
      <c r="L8" s="386"/>
      <c r="M8" s="387"/>
      <c r="N8" s="387"/>
      <c r="O8" s="387"/>
      <c r="P8" s="387"/>
      <c r="Q8" s="387"/>
      <c r="R8" s="388"/>
    </row>
    <row r="9" ht="19.5" customHeight="1" thickBot="1" thickTop="1"/>
    <row r="10" spans="5:20" ht="19.5" customHeight="1" thickTop="1">
      <c r="E10" s="84"/>
      <c r="F10" s="368"/>
      <c r="G10" s="371"/>
      <c r="H10" s="371"/>
      <c r="I10" s="389"/>
      <c r="J10" s="371"/>
      <c r="K10" s="629" t="s">
        <v>711</v>
      </c>
      <c r="L10" s="629"/>
      <c r="M10" s="371"/>
      <c r="N10" s="371"/>
      <c r="O10" s="371"/>
      <c r="P10" s="371"/>
      <c r="Q10" s="371"/>
      <c r="R10" s="371"/>
      <c r="S10" s="371"/>
      <c r="T10" s="369"/>
    </row>
    <row r="11" spans="5:20" ht="19.5" customHeight="1" thickBot="1">
      <c r="E11" s="84"/>
      <c r="F11" s="378"/>
      <c r="G11" s="390"/>
      <c r="H11" s="390"/>
      <c r="I11" s="386"/>
      <c r="J11" s="386"/>
      <c r="K11" s="630"/>
      <c r="L11" s="630"/>
      <c r="M11" s="386"/>
      <c r="N11" s="386"/>
      <c r="O11" s="386"/>
      <c r="P11" s="386"/>
      <c r="Q11" s="386"/>
      <c r="R11" s="386"/>
      <c r="S11" s="386"/>
      <c r="T11" s="384"/>
    </row>
    <row r="12" ht="19.5" customHeight="1" thickTop="1"/>
  </sheetData>
  <sheetProtection/>
  <mergeCells count="2">
    <mergeCell ref="C5:D5"/>
    <mergeCell ref="K10:L11"/>
  </mergeCells>
  <printOptions horizontalCentered="1" verticalCentered="1"/>
  <pageMargins left="0.22" right="0.55" top="1" bottom="1" header="0.5" footer="0.5"/>
  <pageSetup horizontalDpi="120" verticalDpi="120" orientation="landscape" scale="16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Periodic Tables</dc:title>
  <dc:subject>Chemistry</dc:subject>
  <dc:creator>Kevin Zahm</dc:creator>
  <cp:keywords/>
  <dc:description/>
  <cp:lastModifiedBy>TANER</cp:lastModifiedBy>
  <cp:lastPrinted>2008-04-28T17:46:25Z</cp:lastPrinted>
  <dcterms:created xsi:type="dcterms:W3CDTF">2002-01-01T23:08:32Z</dcterms:created>
  <dcterms:modified xsi:type="dcterms:W3CDTF">2017-03-06T19:38:24Z</dcterms:modified>
  <cp:category/>
  <cp:version/>
  <cp:contentType/>
  <cp:contentStatus/>
</cp:coreProperties>
</file>